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8795" windowHeight="8190"/>
  </bookViews>
  <sheets>
    <sheet name="Estandar" sheetId="1" r:id="rId1"/>
  </sheets>
  <externalReferences>
    <externalReference r:id="rId2"/>
  </externalReferences>
  <definedNames>
    <definedName name="area">'[1]N_Campos Generales'!$C$20</definedName>
    <definedName name="Capacidad">'[1]N_Campos Especificos'!$D$85</definedName>
    <definedName name="CapacidadCarter">'[1]N_Campos Especificos'!$D$27</definedName>
    <definedName name="cargo">'[1]N_Campos Generales'!$C$17</definedName>
    <definedName name="CodigoEquipo">'[1]N_Campos Especificos'!$D$81</definedName>
    <definedName name="Combustible">'[1]N_Campos Especificos'!$D$20</definedName>
    <definedName name="Combustible_Formula">'[1]N_Campos Especificos'!$L$8</definedName>
    <definedName name="CombustibleA_Monto">'[1]N_Campos Especificos'!$O$8</definedName>
    <definedName name="CombustibleE_Porcentaje">'[1]N_Campos Especificos'!$I$8</definedName>
    <definedName name="CombustibleR_Porcentaje">'[1]N_Campos Especificos'!$J$8</definedName>
    <definedName name="CombustibleSustitucion">'[1]N_Campos Especificos'!$N$8</definedName>
    <definedName name="ConsumoGa">'[1]N_Campos Especificos'!$E$29</definedName>
    <definedName name="CostoActivo">'[1]N_Campos Especificos'!$E$57</definedName>
    <definedName name="CostoCargoFijoA">'[1]N_Campos Especificos'!$E$54</definedName>
    <definedName name="CostoCombustible">'[1]N_Campos Especificos'!$D$21</definedName>
    <definedName name="CostoConsumoA">'[1]N_Campos Especificos'!$O$15</definedName>
    <definedName name="CostoLubricante">'[1]N_Campos Especificos'!$D$23</definedName>
    <definedName name="CostoOperacionA">'[1]N_Campos Especificos'!$O$17</definedName>
    <definedName name="CostoOperacionE">'[1]N_Campos Especificos'!$P$17</definedName>
    <definedName name="CostoOperacionR">'[1]N_Campos Especificos'!$Q$17</definedName>
    <definedName name="CostoPzsEsp">'[1]N_Campos Especificos'!$D$8</definedName>
    <definedName name="decimalesredondeo">'[1]N_Campos Generales'!$C$52</definedName>
    <definedName name="departamento">'[1]N_Campos Generales'!$C$21</definedName>
    <definedName name="Depreciacion_Formula">'[1]N_Campos Especificos'!$L$4</definedName>
    <definedName name="Depreciacion_Sustitucion">'[1]N_Campos Especificos'!$N$4</definedName>
    <definedName name="DepreciacionA_Monto">'[1]N_Campos Especificos'!$O$4</definedName>
    <definedName name="DescripcionEquipo">'[1]N_Campos Especificos'!$D$82</definedName>
    <definedName name="FactorCombustible">'[1]N_Campos Especificos'!$D$25</definedName>
    <definedName name="FactorLubricante">'[1]N_Campos Especificos'!$D$26</definedName>
    <definedName name="FactorMantenimiento">'[1]N_Campos Especificos'!$D$40</definedName>
    <definedName name="FactorOperacion">'[1]N_Campos Especificos'!$D$12</definedName>
    <definedName name="FactorRendimiento">'[1]N_Campos Especificos'!$D$16</definedName>
    <definedName name="HorasEfectivasTurnoTexto">'[1]N_Campos Especificos'!$E$18</definedName>
    <definedName name="HorasXAño">'[1]N_Campos Especificos'!$D$35</definedName>
    <definedName name="ImprimirCompleta">'[1]N_Campos Especificos'!$D$86</definedName>
    <definedName name="IndicadorEconomicoReferencia">'[1]N_Campos Especificos'!$C$41</definedName>
    <definedName name="IndicadorEspecificoMercado">'[1]N_Campos Especificos'!$C$42</definedName>
    <definedName name="Inversion_Formula">'[1]N_Campos Especificos'!$L$5</definedName>
    <definedName name="Inversion_Sustitucion">'[1]N_Campos Especificos'!$N$5</definedName>
    <definedName name="InversionA_Monto">'[1]N_Campos Especificos'!$O$5</definedName>
    <definedName name="Llantas_Formula">'[1]N_Campos Especificos'!$L$10</definedName>
    <definedName name="Llantas_Sustitucion">'[1]N_Campos Especificos'!$N$10</definedName>
    <definedName name="LlantasA_Monto">'[1]N_Campos Especificos'!$O$10</definedName>
    <definedName name="Lubricante_Formula">'[1]N_Campos Especificos'!$L$9</definedName>
    <definedName name="Lubricante_Sustitucion">'[1]N_Campos Especificos'!$N$9</definedName>
    <definedName name="LubricanteA_Monto">'[1]N_Campos Especificos'!$O$9</definedName>
    <definedName name="MantenimientoA_Monto">'[1]N_Campos Especificos'!$O$7</definedName>
    <definedName name="Mantenimineto_Formula">'[1]N_Campos Especificos'!$L$7</definedName>
    <definedName name="Modelo">'[1]N_Campos Especificos'!$D$83</definedName>
    <definedName name="nombredelaobra">'[1]N_Campos Generales'!$C$34</definedName>
    <definedName name="numerodeconcurso">'[1]N_Campos Generales'!$C$31</definedName>
    <definedName name="NumeroDeSerie">'[1]N_Campos Especificos'!$D$84</definedName>
    <definedName name="Operacion_Formula">'[1]N_Campos Especificos'!$L$17</definedName>
    <definedName name="OperacionE_Porcentaje">'[1]N_Campos Especificos'!$I$12</definedName>
    <definedName name="OperacionR_Porcentaje">'[1]N_Campos Especificos'!$J$12</definedName>
    <definedName name="OtrasFuentes_Formula">'[1]N_Campos Especificos'!$L$12</definedName>
    <definedName name="OtrasFuentes_Sustitucion">'[1]N_Campos Especificos'!$N$12</definedName>
    <definedName name="OtrasFuentesA_Monto">'[1]N_Campos Especificos'!$O$12</definedName>
    <definedName name="Piezas_Formula">'[1]N_Campos Especificos'!$L$11</definedName>
    <definedName name="Piezas_Sustucion">'[1]N_Campos Especificos'!$N$11</definedName>
    <definedName name="PiezasA_Monto">'[1]N_Campos Especificos'!$O$11</definedName>
    <definedName name="PotenciaNominal">'[1]N_Campos Especificos'!$D$11</definedName>
    <definedName name="PotenciaOperación">'[1]N_Campos Especificos'!$E$13</definedName>
    <definedName name="PrecioAdquisicion">'[1]N_Campos Especificos'!$D$4</definedName>
    <definedName name="PrecioEquipoAdicional">'[1]N_Campos Especificos'!$D$6</definedName>
    <definedName name="PrecioLlantas">'[1]N_Campos Especificos'!$D$5</definedName>
    <definedName name="PrimaSeguros">'[1]N_Campos Especificos'!$D$39</definedName>
    <definedName name="razonsocial">'[1]N_Campos Generales'!$C$5</definedName>
    <definedName name="responsable">'[1]N_Campos Generales'!$C$16</definedName>
    <definedName name="SalarioRealOperacion">'[1]N_Campos Especificos'!$X$9</definedName>
    <definedName name="Seguros_Formula">'[1]N_Campos Especificos'!$L$6</definedName>
    <definedName name="Seguros_Sustitucion">'[1]N_Campos Especificos'!$N$6</definedName>
    <definedName name="SegurosA_Monto">'[1]N_Campos Especificos'!$O$6</definedName>
    <definedName name="TasaInteres">'[1]N_Campos Especificos'!$D$38</definedName>
    <definedName name="TiempoCambioLub">'[1]N_Campos Especificos'!$D$28</definedName>
    <definedName name="TotalOtrosConsumos">'[1]N_Campos Especificos'!$AI$9</definedName>
    <definedName name="ValorMaquinaria">'[1]N_Campos Especificos'!$E$10</definedName>
    <definedName name="ValorRescate">'[1]N_Campos Especificos'!$D$37</definedName>
    <definedName name="ValorRescateMonto">'[1]N_Campos Especificos'!$E$37</definedName>
    <definedName name="VidaEcoAños">'[1]N_Campos Especificos'!$E$34</definedName>
    <definedName name="VidaEcoEQHrs">'[1]N_Campos Especificos'!$D$36</definedName>
    <definedName name="VidaEcoLlantasHrs">'[1]N_Campos Especificos'!$D$7</definedName>
    <definedName name="VidaEcoPiezasHrs">'[1]N_Campos Especificos'!$D$9</definedName>
  </definedNames>
  <calcPr calcId="125725"/>
</workbook>
</file>

<file path=xl/calcChain.xml><?xml version="1.0" encoding="utf-8"?>
<calcChain xmlns="http://schemas.openxmlformats.org/spreadsheetml/2006/main">
  <c r="J61" i="1"/>
  <c r="I61"/>
  <c r="H61"/>
  <c r="G61"/>
  <c r="F61"/>
  <c r="E61"/>
  <c r="H60"/>
  <c r="F60"/>
  <c r="E60"/>
  <c r="D60"/>
  <c r="C60"/>
  <c r="B60"/>
  <c r="J59"/>
  <c r="H59"/>
  <c r="F59"/>
  <c r="E59"/>
  <c r="D59"/>
  <c r="C59"/>
  <c r="B59"/>
  <c r="H58"/>
  <c r="F58"/>
  <c r="E58"/>
  <c r="D58"/>
  <c r="C58"/>
  <c r="B58"/>
  <c r="H57"/>
  <c r="F57"/>
  <c r="E57"/>
  <c r="D57"/>
  <c r="C57"/>
  <c r="B57"/>
  <c r="E53"/>
  <c r="H51"/>
  <c r="G51"/>
  <c r="F51"/>
  <c r="E51"/>
  <c r="D51"/>
  <c r="B51"/>
  <c r="J50"/>
  <c r="F53" s="1"/>
  <c r="H50"/>
  <c r="G50"/>
  <c r="F50"/>
  <c r="E50"/>
  <c r="D50"/>
  <c r="B50"/>
  <c r="H49"/>
  <c r="G49"/>
  <c r="F49"/>
  <c r="E49"/>
  <c r="D49"/>
  <c r="B49"/>
  <c r="D46"/>
  <c r="B46"/>
  <c r="D45"/>
  <c r="B45"/>
  <c r="D44"/>
  <c r="B44"/>
  <c r="D43"/>
  <c r="B43"/>
  <c r="D42"/>
  <c r="B42"/>
  <c r="B38"/>
  <c r="D37"/>
  <c r="B37"/>
  <c r="D36"/>
  <c r="B36"/>
  <c r="D38"/>
  <c r="D35"/>
  <c r="B35"/>
  <c r="J32"/>
  <c r="B32"/>
  <c r="H31"/>
  <c r="B31"/>
  <c r="H30"/>
  <c r="B30"/>
  <c r="H29"/>
  <c r="B29"/>
  <c r="H28"/>
  <c r="B28"/>
  <c r="H27"/>
  <c r="B27"/>
  <c r="H26"/>
  <c r="E26"/>
  <c r="B26"/>
  <c r="H25"/>
  <c r="B25"/>
  <c r="B24"/>
  <c r="H23"/>
  <c r="B23"/>
  <c r="H22"/>
  <c r="B22"/>
  <c r="H21"/>
  <c r="H20"/>
  <c r="B20"/>
  <c r="B19"/>
  <c r="D17"/>
  <c r="D16"/>
</calcChain>
</file>

<file path=xl/sharedStrings.xml><?xml version="1.0" encoding="utf-8"?>
<sst xmlns="http://schemas.openxmlformats.org/spreadsheetml/2006/main" count="54" uniqueCount="49">
  <si>
    <t>Licitación:</t>
  </si>
  <si>
    <t xml:space="preserve">   DOCUMENTO</t>
  </si>
  <si>
    <t>Objeto:</t>
  </si>
  <si>
    <t xml:space="preserve">        DE - 4</t>
  </si>
  <si>
    <t>HOJA … DE ….</t>
  </si>
  <si>
    <t>ANÁLISIS, CÁLCULO E INTEGRACIÓN DE LOS COSTOS HORARIOS DE LA MAQUINARIA Y EQUIPO DE CONSTRUCCIÓN</t>
  </si>
  <si>
    <t xml:space="preserve">  DATOS GENERALES</t>
  </si>
  <si>
    <t>Código:</t>
  </si>
  <si>
    <t>Modelo:</t>
  </si>
  <si>
    <t>Capacidad:</t>
  </si>
  <si>
    <t>Serie:</t>
  </si>
  <si>
    <t>Tipo de Combustible:</t>
  </si>
  <si>
    <t>Indicador Economico de Referencia:</t>
  </si>
  <si>
    <t>% Tasa de Interes Anual:</t>
  </si>
  <si>
    <t>Indicador Especifico de mercado de Seguros:</t>
  </si>
  <si>
    <t>% Prima Anual Promedio de Seguros:</t>
  </si>
  <si>
    <t>VIDA ECONOMICA EN AÑOS:</t>
  </si>
  <si>
    <t>Hrs</t>
  </si>
  <si>
    <t>EQUIPO ADICIONAL:</t>
  </si>
  <si>
    <t>hrs</t>
  </si>
  <si>
    <t>/Lts</t>
  </si>
  <si>
    <t>POTENCIA NOMINAL:</t>
  </si>
  <si>
    <t>HP</t>
  </si>
  <si>
    <t>Lts</t>
  </si>
  <si>
    <t>CONSUMOS ENTRE CAMBIO DE LUB (Ga= CC/Ca):</t>
  </si>
  <si>
    <t>I.- CARGOS FIJOS</t>
  </si>
  <si>
    <t>OPERACIONES</t>
  </si>
  <si>
    <t>ACTIVA</t>
  </si>
  <si>
    <t>Suma Cargos Fijos</t>
  </si>
  <si>
    <t>II.- CONSUMOS</t>
  </si>
  <si>
    <t>f).-Otros Consumos</t>
  </si>
  <si>
    <t>Descripcion</t>
  </si>
  <si>
    <t>Unidad</t>
  </si>
  <si>
    <t>Costo</t>
  </si>
  <si>
    <t>Cantidad</t>
  </si>
  <si>
    <t>*</t>
  </si>
  <si>
    <t>Importe</t>
  </si>
  <si>
    <t>Suma:</t>
  </si>
  <si>
    <t>Suma de Consumos</t>
  </si>
  <si>
    <t>III.- OPERACIÓN</t>
  </si>
  <si>
    <t>CATEGORIA</t>
  </si>
  <si>
    <t>CANTIDAD</t>
  </si>
  <si>
    <t>UNIDAD</t>
  </si>
  <si>
    <t>SALARIO REAL</t>
  </si>
  <si>
    <t>IMPORTE</t>
  </si>
  <si>
    <t>Sr=</t>
  </si>
  <si>
    <t>COSTO DIRECTO HORA - MAQUINARIA</t>
  </si>
  <si>
    <t>Razón Social del Licitante</t>
  </si>
  <si>
    <t>Nombre y firma del licitante o su representante legal</t>
  </si>
</sst>
</file>

<file path=xl/styles.xml><?xml version="1.0" encoding="utf-8"?>
<styleSheet xmlns="http://schemas.openxmlformats.org/spreadsheetml/2006/main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$]#,##0.00"/>
    <numFmt numFmtId="165" formatCode="0.0000%"/>
    <numFmt numFmtId="166" formatCode="0.0000"/>
    <numFmt numFmtId="167" formatCode="_-* #,##0.000000_-;\-* #,##0.000000_-;_-* &quot;-&quot;??_-;_-@_-"/>
    <numFmt numFmtId="168" formatCode="&quot;$&quot;#,##0.00"/>
    <numFmt numFmtId="169" formatCode="0.0000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7"/>
      <name val="Tahoma"/>
      <family val="2"/>
    </font>
    <font>
      <sz val="7"/>
      <name val="Arial"/>
      <family val="2"/>
    </font>
    <font>
      <sz val="7"/>
      <name val="Agency FB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  <fill>
      <patternFill patternType="solid">
        <fgColor theme="0" tint="-0.14999847407452621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</fills>
  <borders count="3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29">
    <xf numFmtId="0" fontId="0" fillId="0" borderId="0" xfId="0"/>
    <xf numFmtId="0" fontId="2" fillId="0" borderId="0" xfId="1"/>
    <xf numFmtId="0" fontId="3" fillId="0" borderId="0" xfId="1" applyFont="1"/>
    <xf numFmtId="0" fontId="3" fillId="0" borderId="1" xfId="2" applyFont="1" applyBorder="1" applyAlignment="1">
      <alignment horizontal="right" vertical="top"/>
    </xf>
    <xf numFmtId="0" fontId="4" fillId="0" borderId="2" xfId="3" applyFont="1" applyBorder="1" applyAlignment="1">
      <alignment vertical="top"/>
    </xf>
    <xf numFmtId="0" fontId="5" fillId="0" borderId="3" xfId="3" applyFont="1" applyBorder="1" applyAlignment="1">
      <alignment vertical="top"/>
    </xf>
    <xf numFmtId="0" fontId="2" fillId="0" borderId="3" xfId="1" applyBorder="1" applyAlignment="1">
      <alignment vertical="top"/>
    </xf>
    <xf numFmtId="0" fontId="6" fillId="0" borderId="1" xfId="2" applyFont="1" applyBorder="1" applyAlignment="1">
      <alignment horizontal="center" vertical="top"/>
    </xf>
    <xf numFmtId="0" fontId="6" fillId="0" borderId="2" xfId="2" applyFont="1" applyBorder="1" applyAlignment="1">
      <alignment horizontal="center" vertical="top"/>
    </xf>
    <xf numFmtId="0" fontId="3" fillId="0" borderId="0" xfId="1" applyFont="1" applyAlignment="1">
      <alignment horizontal="centerContinuous"/>
    </xf>
    <xf numFmtId="0" fontId="2" fillId="0" borderId="0" xfId="1" applyAlignment="1">
      <alignment horizontal="centerContinuous"/>
    </xf>
    <xf numFmtId="0" fontId="3" fillId="0" borderId="4" xfId="2" applyFont="1" applyBorder="1" applyAlignment="1">
      <alignment horizontal="right" vertical="top"/>
    </xf>
    <xf numFmtId="0" fontId="5" fillId="0" borderId="5" xfId="3" applyFont="1" applyBorder="1" applyAlignment="1">
      <alignment vertical="top"/>
    </xf>
    <xf numFmtId="0" fontId="5" fillId="0" borderId="0" xfId="3" applyFont="1" applyBorder="1" applyAlignment="1">
      <alignment vertical="top"/>
    </xf>
    <xf numFmtId="0" fontId="5" fillId="0" borderId="0" xfId="3" applyFont="1" applyBorder="1" applyAlignment="1">
      <alignment horizontal="left" vertical="top"/>
    </xf>
    <xf numFmtId="0" fontId="2" fillId="0" borderId="0" xfId="1" applyBorder="1" applyAlignment="1">
      <alignment vertical="top"/>
    </xf>
    <xf numFmtId="0" fontId="7" fillId="0" borderId="4" xfId="2" applyFont="1" applyBorder="1" applyAlignment="1">
      <alignment horizontal="left" vertical="top"/>
    </xf>
    <xf numFmtId="0" fontId="3" fillId="0" borderId="5" xfId="2" applyFont="1" applyBorder="1" applyAlignment="1">
      <alignment horizontal="centerContinuous" vertical="top"/>
    </xf>
    <xf numFmtId="0" fontId="3" fillId="0" borderId="4" xfId="2" applyFont="1" applyBorder="1" applyAlignment="1">
      <alignment horizontal="left" vertical="top"/>
    </xf>
    <xf numFmtId="0" fontId="6" fillId="0" borderId="5" xfId="2" applyFont="1" applyBorder="1" applyAlignment="1">
      <alignment horizontal="left" vertical="top"/>
    </xf>
    <xf numFmtId="0" fontId="3" fillId="0" borderId="5" xfId="3" applyFont="1" applyBorder="1" applyAlignment="1">
      <alignment vertical="top"/>
    </xf>
    <xf numFmtId="15" fontId="8" fillId="0" borderId="0" xfId="2" applyNumberFormat="1" applyFont="1" applyBorder="1" applyAlignment="1">
      <alignment horizontal="left" vertical="top" wrapText="1"/>
    </xf>
    <xf numFmtId="0" fontId="3" fillId="0" borderId="5" xfId="2" applyFont="1" applyBorder="1" applyAlignment="1">
      <alignment horizontal="center" vertical="top"/>
    </xf>
    <xf numFmtId="0" fontId="6" fillId="0" borderId="4" xfId="2" applyFont="1" applyBorder="1" applyAlignment="1">
      <alignment horizontal="center" vertical="top"/>
    </xf>
    <xf numFmtId="0" fontId="6" fillId="0" borderId="5" xfId="2" applyFont="1" applyBorder="1" applyAlignment="1">
      <alignment horizontal="center" vertical="top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3" fillId="0" borderId="1" xfId="2" applyFont="1" applyBorder="1" applyAlignment="1">
      <alignment vertical="top"/>
    </xf>
    <xf numFmtId="0" fontId="3" fillId="0" borderId="2" xfId="2" applyFont="1" applyBorder="1" applyAlignment="1">
      <alignment vertical="top"/>
    </xf>
    <xf numFmtId="0" fontId="3" fillId="0" borderId="4" xfId="2" applyFont="1" applyBorder="1" applyAlignment="1">
      <alignment vertical="top"/>
    </xf>
    <xf numFmtId="0" fontId="3" fillId="0" borderId="5" xfId="2" applyFont="1" applyBorder="1" applyAlignment="1">
      <alignment vertical="top"/>
    </xf>
    <xf numFmtId="0" fontId="6" fillId="0" borderId="6" xfId="2" applyFont="1" applyBorder="1" applyAlignment="1">
      <alignment horizontal="center" vertical="top" wrapText="1"/>
    </xf>
    <xf numFmtId="0" fontId="6" fillId="0" borderId="7" xfId="2" applyFont="1" applyBorder="1" applyAlignment="1">
      <alignment horizontal="center" vertical="top" wrapText="1"/>
    </xf>
    <xf numFmtId="15" fontId="8" fillId="0" borderId="8" xfId="2" applyNumberFormat="1" applyFont="1" applyBorder="1" applyAlignment="1">
      <alignment horizontal="left" vertical="top" wrapText="1"/>
    </xf>
    <xf numFmtId="0" fontId="3" fillId="0" borderId="6" xfId="2" applyFont="1" applyBorder="1" applyAlignment="1">
      <alignment vertical="top"/>
    </xf>
    <xf numFmtId="0" fontId="3" fillId="0" borderId="7" xfId="2" applyFont="1" applyBorder="1" applyAlignment="1">
      <alignment horizontal="center" vertical="top"/>
    </xf>
    <xf numFmtId="0" fontId="3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5" fillId="2" borderId="0" xfId="1" applyFont="1" applyFill="1" applyAlignment="1">
      <alignment horizontal="center"/>
    </xf>
    <xf numFmtId="0" fontId="2" fillId="3" borderId="1" xfId="1" applyFill="1" applyBorder="1"/>
    <xf numFmtId="0" fontId="6" fillId="3" borderId="3" xfId="3" applyFont="1" applyFill="1" applyBorder="1" applyAlignment="1">
      <alignment horizontal="centerContinuous" vertical="top"/>
    </xf>
    <xf numFmtId="0" fontId="6" fillId="3" borderId="9" xfId="3" applyFont="1" applyFill="1" applyBorder="1" applyAlignment="1">
      <alignment horizontal="center" vertical="center"/>
    </xf>
    <xf numFmtId="0" fontId="2" fillId="3" borderId="3" xfId="1" applyFill="1" applyBorder="1" applyAlignment="1">
      <alignment horizontal="centerContinuous"/>
    </xf>
    <xf numFmtId="0" fontId="2" fillId="3" borderId="2" xfId="1" applyFill="1" applyBorder="1" applyAlignment="1">
      <alignment horizontal="centerContinuous"/>
    </xf>
    <xf numFmtId="0" fontId="6" fillId="4" borderId="10" xfId="3" applyFont="1" applyFill="1" applyBorder="1" applyAlignment="1">
      <alignment horizontal="right" vertical="top"/>
    </xf>
    <xf numFmtId="0" fontId="3" fillId="4" borderId="11" xfId="3" applyFont="1" applyFill="1" applyBorder="1" applyAlignment="1">
      <alignment vertical="top"/>
    </xf>
    <xf numFmtId="0" fontId="6" fillId="4" borderId="11" xfId="3" applyFont="1" applyFill="1" applyBorder="1" applyAlignment="1">
      <alignment horizontal="right" vertical="top"/>
    </xf>
    <xf numFmtId="0" fontId="9" fillId="4" borderId="12" xfId="3" applyFont="1" applyFill="1" applyBorder="1" applyAlignment="1">
      <alignment horizontal="left" vertical="top"/>
    </xf>
    <xf numFmtId="0" fontId="3" fillId="4" borderId="11" xfId="3" applyFont="1" applyFill="1" applyBorder="1" applyAlignment="1">
      <alignment horizontal="center" vertical="top"/>
    </xf>
    <xf numFmtId="0" fontId="2" fillId="4" borderId="11" xfId="1" applyFill="1" applyBorder="1"/>
    <xf numFmtId="0" fontId="2" fillId="4" borderId="13" xfId="1" applyFill="1" applyBorder="1"/>
    <xf numFmtId="0" fontId="3" fillId="4" borderId="4" xfId="3" applyFont="1" applyFill="1" applyBorder="1" applyAlignment="1">
      <alignment horizontal="justify" vertical="top" wrapText="1"/>
    </xf>
    <xf numFmtId="0" fontId="1" fillId="4" borderId="0" xfId="2" applyFill="1" applyBorder="1" applyAlignment="1">
      <alignment vertical="top" wrapText="1"/>
    </xf>
    <xf numFmtId="0" fontId="9" fillId="4" borderId="14" xfId="3" applyFont="1" applyFill="1" applyBorder="1" applyAlignment="1">
      <alignment horizontal="left" vertical="top"/>
    </xf>
    <xf numFmtId="0" fontId="6" fillId="4" borderId="0" xfId="3" applyFont="1" applyFill="1" applyBorder="1" applyAlignment="1">
      <alignment horizontal="right" vertical="top"/>
    </xf>
    <xf numFmtId="0" fontId="3" fillId="4" borderId="0" xfId="3" applyFont="1" applyFill="1" applyBorder="1" applyAlignment="1">
      <alignment horizontal="left" vertical="top"/>
    </xf>
    <xf numFmtId="0" fontId="2" fillId="4" borderId="0" xfId="1" applyFill="1" applyBorder="1"/>
    <xf numFmtId="0" fontId="2" fillId="4" borderId="5" xfId="1" applyFill="1" applyBorder="1"/>
    <xf numFmtId="0" fontId="3" fillId="0" borderId="0" xfId="3" applyFont="1" applyBorder="1" applyAlignment="1">
      <alignment horizontal="left" vertical="top"/>
    </xf>
    <xf numFmtId="0" fontId="9" fillId="0" borderId="0" xfId="3" applyFont="1" applyBorder="1" applyAlignment="1">
      <alignment horizontal="left" vertical="top"/>
    </xf>
    <xf numFmtId="0" fontId="1" fillId="4" borderId="4" xfId="2" applyFill="1" applyBorder="1" applyAlignment="1">
      <alignment vertical="top"/>
    </xf>
    <xf numFmtId="0" fontId="1" fillId="4" borderId="0" xfId="2" applyFill="1" applyBorder="1" applyAlignment="1">
      <alignment vertical="top"/>
    </xf>
    <xf numFmtId="0" fontId="9" fillId="4" borderId="15" xfId="3" applyFont="1" applyFill="1" applyBorder="1" applyAlignment="1">
      <alignment horizontal="left" vertical="top"/>
    </xf>
    <xf numFmtId="0" fontId="3" fillId="4" borderId="0" xfId="3" applyFont="1" applyFill="1" applyBorder="1" applyAlignment="1">
      <alignment horizontal="right" vertical="top"/>
    </xf>
    <xf numFmtId="0" fontId="3" fillId="4" borderId="0" xfId="1" applyFont="1" applyFill="1" applyBorder="1" applyAlignment="1">
      <alignment horizontal="center" vertical="top"/>
    </xf>
    <xf numFmtId="0" fontId="2" fillId="4" borderId="10" xfId="1" applyFill="1" applyBorder="1"/>
    <xf numFmtId="0" fontId="3" fillId="4" borderId="11" xfId="3" applyFont="1" applyFill="1" applyBorder="1" applyAlignment="1">
      <alignment horizontal="right" vertical="top"/>
    </xf>
    <xf numFmtId="0" fontId="3" fillId="4" borderId="11" xfId="3" applyFont="1" applyFill="1" applyBorder="1" applyAlignment="1">
      <alignment horizontal="left" vertical="top"/>
    </xf>
    <xf numFmtId="0" fontId="2" fillId="4" borderId="11" xfId="1" applyFill="1" applyBorder="1" applyAlignment="1">
      <alignment vertical="top"/>
    </xf>
    <xf numFmtId="43" fontId="2" fillId="4" borderId="12" xfId="4" applyFont="1" applyFill="1" applyBorder="1" applyAlignment="1">
      <alignment vertical="top"/>
    </xf>
    <xf numFmtId="9" fontId="3" fillId="4" borderId="11" xfId="5" applyFont="1" applyFill="1" applyBorder="1" applyAlignment="1">
      <alignment horizontal="center" vertical="top"/>
    </xf>
    <xf numFmtId="0" fontId="3" fillId="0" borderId="0" xfId="3" applyFont="1" applyFill="1" applyBorder="1" applyAlignment="1">
      <alignment horizontal="left" vertical="top"/>
    </xf>
    <xf numFmtId="0" fontId="9" fillId="0" borderId="0" xfId="3" applyFont="1" applyFill="1" applyBorder="1" applyAlignment="1">
      <alignment horizontal="left" vertical="top"/>
    </xf>
    <xf numFmtId="0" fontId="2" fillId="4" borderId="6" xfId="1" applyFill="1" applyBorder="1"/>
    <xf numFmtId="0" fontId="3" fillId="4" borderId="8" xfId="3" applyFont="1" applyFill="1" applyBorder="1" applyAlignment="1">
      <alignment horizontal="right" vertical="top"/>
    </xf>
    <xf numFmtId="0" fontId="3" fillId="4" borderId="8" xfId="1" applyFont="1" applyFill="1" applyBorder="1" applyAlignment="1">
      <alignment horizontal="left" vertical="top"/>
    </xf>
    <xf numFmtId="0" fontId="2" fillId="4" borderId="8" xfId="1" applyFill="1" applyBorder="1" applyAlignment="1">
      <alignment vertical="top"/>
    </xf>
    <xf numFmtId="43" fontId="2" fillId="4" borderId="16" xfId="4" applyFont="1" applyFill="1" applyBorder="1" applyAlignment="1">
      <alignment vertical="top"/>
    </xf>
    <xf numFmtId="0" fontId="2" fillId="4" borderId="8" xfId="1" applyFill="1" applyBorder="1"/>
    <xf numFmtId="9" fontId="3" fillId="4" borderId="8" xfId="5" applyFont="1" applyFill="1" applyBorder="1" applyAlignment="1">
      <alignment horizontal="center" vertical="top"/>
    </xf>
    <xf numFmtId="0" fontId="2" fillId="4" borderId="7" xfId="1" applyFill="1" applyBorder="1"/>
    <xf numFmtId="0" fontId="2" fillId="0" borderId="17" xfId="1" applyBorder="1"/>
    <xf numFmtId="0" fontId="3" fillId="0" borderId="17" xfId="3" applyFont="1" applyBorder="1" applyAlignment="1">
      <alignment horizontal="right" vertical="top"/>
    </xf>
    <xf numFmtId="0" fontId="3" fillId="0" borderId="17" xfId="1" applyFont="1" applyBorder="1" applyAlignment="1">
      <alignment horizontal="center" vertical="top"/>
    </xf>
    <xf numFmtId="0" fontId="2" fillId="0" borderId="17" xfId="1" applyBorder="1" applyAlignment="1">
      <alignment vertical="top"/>
    </xf>
    <xf numFmtId="43" fontId="2" fillId="0" borderId="17" xfId="4" applyFont="1" applyBorder="1" applyAlignment="1">
      <alignment vertical="top"/>
    </xf>
    <xf numFmtId="9" fontId="3" fillId="0" borderId="17" xfId="5" applyFont="1" applyBorder="1" applyAlignment="1">
      <alignment horizontal="center" vertical="top"/>
    </xf>
    <xf numFmtId="0" fontId="3" fillId="0" borderId="1" xfId="3" applyFont="1" applyBorder="1" applyAlignment="1">
      <alignment vertical="top"/>
    </xf>
    <xf numFmtId="0" fontId="9" fillId="0" borderId="3" xfId="3" applyFont="1" applyBorder="1" applyAlignment="1">
      <alignment vertical="top"/>
    </xf>
    <xf numFmtId="44" fontId="3" fillId="0" borderId="3" xfId="6" applyFont="1" applyBorder="1" applyAlignment="1">
      <alignment vertical="top"/>
    </xf>
    <xf numFmtId="164" fontId="3" fillId="0" borderId="3" xfId="3" applyNumberFormat="1" applyFont="1" applyBorder="1" applyAlignment="1">
      <alignment horizontal="right" vertical="top"/>
    </xf>
    <xf numFmtId="0" fontId="2" fillId="0" borderId="18" xfId="1" applyFont="1" applyBorder="1" applyAlignment="1">
      <alignment vertical="top"/>
    </xf>
    <xf numFmtId="0" fontId="2" fillId="0" borderId="3" xfId="1" applyFont="1" applyBorder="1" applyAlignment="1">
      <alignment vertical="top"/>
    </xf>
    <xf numFmtId="0" fontId="3" fillId="0" borderId="3" xfId="3" applyFont="1" applyBorder="1" applyAlignment="1">
      <alignment horizontal="right" vertical="top"/>
    </xf>
    <xf numFmtId="0" fontId="3" fillId="0" borderId="3" xfId="1" applyFont="1" applyBorder="1" applyAlignment="1">
      <alignment horizontal="right" vertical="top"/>
    </xf>
    <xf numFmtId="0" fontId="2" fillId="0" borderId="2" xfId="1" applyBorder="1" applyAlignment="1">
      <alignment vertical="top"/>
    </xf>
    <xf numFmtId="0" fontId="3" fillId="0" borderId="4" xfId="3" applyFont="1" applyBorder="1" applyAlignment="1">
      <alignment vertical="top"/>
    </xf>
    <xf numFmtId="0" fontId="9" fillId="0" borderId="0" xfId="3" applyFont="1" applyBorder="1" applyAlignment="1">
      <alignment vertical="top"/>
    </xf>
    <xf numFmtId="44" fontId="3" fillId="0" borderId="0" xfId="6" applyFont="1" applyBorder="1" applyAlignment="1">
      <alignment vertical="top"/>
    </xf>
    <xf numFmtId="164" fontId="3" fillId="0" borderId="0" xfId="3" applyNumberFormat="1" applyFont="1" applyBorder="1" applyAlignment="1">
      <alignment horizontal="right" vertical="top"/>
    </xf>
    <xf numFmtId="0" fontId="2" fillId="0" borderId="14" xfId="1" applyFont="1" applyBorder="1" applyAlignment="1">
      <alignment vertical="top"/>
    </xf>
    <xf numFmtId="0" fontId="2" fillId="0" borderId="0" xfId="1" applyFont="1" applyBorder="1" applyAlignment="1">
      <alignment vertical="top"/>
    </xf>
    <xf numFmtId="0" fontId="3" fillId="0" borderId="0" xfId="3" applyFont="1" applyBorder="1" applyAlignment="1">
      <alignment horizontal="right" vertical="top"/>
    </xf>
    <xf numFmtId="0" fontId="3" fillId="0" borderId="0" xfId="1" applyFont="1" applyBorder="1" applyAlignment="1">
      <alignment horizontal="right" vertical="top"/>
    </xf>
    <xf numFmtId="0" fontId="3" fillId="0" borderId="5" xfId="3" applyFont="1" applyBorder="1" applyAlignment="1">
      <alignment horizontal="left" vertical="top"/>
    </xf>
    <xf numFmtId="0" fontId="3" fillId="0" borderId="0" xfId="1" applyFont="1" applyBorder="1" applyAlignment="1">
      <alignment vertical="top"/>
    </xf>
    <xf numFmtId="2" fontId="3" fillId="0" borderId="0" xfId="1" applyNumberFormat="1" applyFont="1" applyBorder="1" applyAlignment="1">
      <alignment vertical="top"/>
    </xf>
    <xf numFmtId="0" fontId="3" fillId="0" borderId="5" xfId="3" quotePrefix="1" applyFont="1" applyBorder="1" applyAlignment="1">
      <alignment horizontal="left" vertical="top"/>
    </xf>
    <xf numFmtId="0" fontId="2" fillId="0" borderId="5" xfId="1" applyBorder="1" applyAlignment="1">
      <alignment vertical="top"/>
    </xf>
    <xf numFmtId="9" fontId="3" fillId="0" borderId="0" xfId="5" applyFont="1" applyBorder="1" applyAlignment="1">
      <alignment vertical="top"/>
    </xf>
    <xf numFmtId="165" fontId="3" fillId="0" borderId="0" xfId="5" applyNumberFormat="1" applyFont="1" applyBorder="1" applyAlignment="1">
      <alignment vertical="top"/>
    </xf>
    <xf numFmtId="9" fontId="3" fillId="0" borderId="0" xfId="5" applyFont="1" applyBorder="1" applyAlignment="1">
      <alignment horizontal="right" vertical="top"/>
    </xf>
    <xf numFmtId="44" fontId="3" fillId="0" borderId="0" xfId="3" applyNumberFormat="1" applyFont="1" applyBorder="1" applyAlignment="1">
      <alignment horizontal="left" vertical="top"/>
    </xf>
    <xf numFmtId="2" fontId="3" fillId="0" borderId="0" xfId="1" applyNumberFormat="1" applyFont="1" applyBorder="1" applyAlignment="1">
      <alignment horizontal="right" vertical="top"/>
    </xf>
    <xf numFmtId="43" fontId="3" fillId="0" borderId="0" xfId="4" applyFont="1" applyBorder="1" applyAlignment="1">
      <alignment horizontal="left" vertical="top"/>
    </xf>
    <xf numFmtId="0" fontId="3" fillId="0" borderId="6" xfId="3" applyFont="1" applyBorder="1" applyAlignment="1">
      <alignment vertical="top"/>
    </xf>
    <xf numFmtId="0" fontId="9" fillId="0" borderId="8" xfId="3" applyFont="1" applyBorder="1" applyAlignment="1">
      <alignment vertical="top"/>
    </xf>
    <xf numFmtId="2" fontId="3" fillId="0" borderId="8" xfId="1" applyNumberFormat="1" applyFont="1" applyBorder="1" applyAlignment="1">
      <alignment vertical="top"/>
    </xf>
    <xf numFmtId="43" fontId="3" fillId="0" borderId="8" xfId="4" applyFont="1" applyBorder="1" applyAlignment="1">
      <alignment horizontal="left" vertical="top"/>
    </xf>
    <xf numFmtId="0" fontId="2" fillId="0" borderId="16" xfId="1" applyFont="1" applyBorder="1"/>
    <xf numFmtId="0" fontId="2" fillId="0" borderId="8" xfId="1" applyFont="1" applyBorder="1"/>
    <xf numFmtId="0" fontId="10" fillId="0" borderId="8" xfId="3" applyFont="1" applyBorder="1" applyAlignment="1">
      <alignment horizontal="right" vertical="top"/>
    </xf>
    <xf numFmtId="166" fontId="3" fillId="0" borderId="7" xfId="1" applyNumberFormat="1" applyFont="1" applyBorder="1" applyAlignment="1">
      <alignment horizontal="center" vertical="top"/>
    </xf>
    <xf numFmtId="0" fontId="6" fillId="3" borderId="19" xfId="3" applyFont="1" applyFill="1" applyBorder="1" applyAlignment="1">
      <alignment horizontal="left" vertical="top"/>
    </xf>
    <xf numFmtId="0" fontId="6" fillId="3" borderId="17" xfId="3" applyFont="1" applyFill="1" applyBorder="1" applyAlignment="1">
      <alignment horizontal="centerContinuous" vertical="top"/>
    </xf>
    <xf numFmtId="0" fontId="6" fillId="3" borderId="20" xfId="3" applyFont="1" applyFill="1" applyBorder="1" applyAlignment="1">
      <alignment horizontal="centerContinuous" vertical="top"/>
    </xf>
    <xf numFmtId="0" fontId="6" fillId="3" borderId="21" xfId="3" applyFont="1" applyFill="1" applyBorder="1" applyAlignment="1">
      <alignment horizontal="center" vertical="top"/>
    </xf>
    <xf numFmtId="0" fontId="6" fillId="3" borderId="22" xfId="3" applyFont="1" applyFill="1" applyBorder="1" applyAlignment="1">
      <alignment horizontal="center" vertical="top"/>
    </xf>
    <xf numFmtId="0" fontId="6" fillId="0" borderId="0" xfId="3" applyFont="1" applyBorder="1" applyAlignment="1">
      <alignment horizontal="center" vertical="top"/>
    </xf>
    <xf numFmtId="0" fontId="11" fillId="0" borderId="4" xfId="3" applyFont="1" applyBorder="1" applyAlignment="1">
      <alignment horizontal="left" vertical="top"/>
    </xf>
    <xf numFmtId="0" fontId="11" fillId="0" borderId="0" xfId="3" applyFont="1" applyBorder="1" applyAlignment="1">
      <alignment horizontal="left" vertical="top"/>
    </xf>
    <xf numFmtId="0" fontId="9" fillId="5" borderId="0" xfId="3" applyFont="1" applyFill="1" applyBorder="1" applyAlignment="1">
      <alignment horizontal="left" vertical="top"/>
    </xf>
    <xf numFmtId="44" fontId="3" fillId="5" borderId="0" xfId="4" applyNumberFormat="1" applyFont="1" applyFill="1" applyBorder="1" applyAlignment="1">
      <alignment vertical="top"/>
    </xf>
    <xf numFmtId="43" fontId="11" fillId="5" borderId="5" xfId="4" applyFont="1" applyFill="1" applyBorder="1" applyAlignment="1">
      <alignment horizontal="center" vertical="top"/>
    </xf>
    <xf numFmtId="0" fontId="9" fillId="0" borderId="0" xfId="1" applyFont="1"/>
    <xf numFmtId="0" fontId="3" fillId="0" borderId="4" xfId="3" applyFont="1" applyBorder="1" applyAlignment="1">
      <alignment horizontal="left" vertical="top"/>
    </xf>
    <xf numFmtId="44" fontId="3" fillId="0" borderId="0" xfId="4" applyNumberFormat="1" applyFont="1" applyBorder="1" applyAlignment="1">
      <alignment vertical="top"/>
    </xf>
    <xf numFmtId="9" fontId="3" fillId="5" borderId="0" xfId="5" applyFont="1" applyFill="1" applyBorder="1" applyAlignment="1">
      <alignment horizontal="right" vertical="top"/>
    </xf>
    <xf numFmtId="44" fontId="3" fillId="5" borderId="5" xfId="4" applyNumberFormat="1" applyFont="1" applyFill="1" applyBorder="1" applyAlignment="1">
      <alignment horizontal="right" vertical="top"/>
    </xf>
    <xf numFmtId="2" fontId="3" fillId="0" borderId="0" xfId="3" applyNumberFormat="1" applyFont="1" applyBorder="1" applyAlignment="1">
      <alignment horizontal="right" vertical="top"/>
    </xf>
    <xf numFmtId="2" fontId="9" fillId="0" borderId="0" xfId="3" applyNumberFormat="1" applyFont="1" applyBorder="1" applyAlignment="1">
      <alignment horizontal="right" vertical="top"/>
    </xf>
    <xf numFmtId="0" fontId="3" fillId="0" borderId="4" xfId="3" applyFont="1" applyBorder="1" applyAlignment="1">
      <alignment horizontal="left" vertical="center"/>
    </xf>
    <xf numFmtId="0" fontId="9" fillId="0" borderId="0" xfId="3" applyFont="1" applyBorder="1" applyAlignment="1">
      <alignment horizontal="left" vertical="center"/>
    </xf>
    <xf numFmtId="0" fontId="3" fillId="0" borderId="0" xfId="3" applyFont="1" applyBorder="1" applyAlignment="1">
      <alignment horizontal="left" vertical="center"/>
    </xf>
    <xf numFmtId="44" fontId="3" fillId="5" borderId="0" xfId="4" applyNumberFormat="1" applyFont="1" applyFill="1" applyBorder="1" applyAlignment="1">
      <alignment vertical="center"/>
    </xf>
    <xf numFmtId="44" fontId="3" fillId="0" borderId="0" xfId="4" applyNumberFormat="1" applyFont="1" applyBorder="1" applyAlignment="1">
      <alignment vertical="center"/>
    </xf>
    <xf numFmtId="9" fontId="3" fillId="5" borderId="0" xfId="5" applyFont="1" applyFill="1" applyBorder="1"/>
    <xf numFmtId="10" fontId="9" fillId="0" borderId="0" xfId="3" applyNumberFormat="1" applyFont="1" applyBorder="1" applyAlignment="1">
      <alignment horizontal="right" vertical="top"/>
    </xf>
    <xf numFmtId="44" fontId="6" fillId="5" borderId="0" xfId="4" applyNumberFormat="1" applyFont="1" applyFill="1" applyBorder="1" applyAlignment="1">
      <alignment vertical="top"/>
    </xf>
    <xf numFmtId="0" fontId="6" fillId="0" borderId="6" xfId="3" applyFont="1" applyBorder="1" applyAlignment="1">
      <alignment horizontal="left" vertical="top"/>
    </xf>
    <xf numFmtId="0" fontId="6" fillId="0" borderId="8" xfId="3" applyFont="1" applyBorder="1" applyAlignment="1">
      <alignment horizontal="left" vertical="top"/>
    </xf>
    <xf numFmtId="0" fontId="6" fillId="0" borderId="8" xfId="3" applyFont="1" applyBorder="1" applyAlignment="1">
      <alignment horizontal="left" vertical="center"/>
    </xf>
    <xf numFmtId="0" fontId="6" fillId="0" borderId="8" xfId="3" applyFont="1" applyBorder="1" applyAlignment="1">
      <alignment horizontal="right" vertical="center"/>
    </xf>
    <xf numFmtId="44" fontId="6" fillId="0" borderId="8" xfId="4" applyNumberFormat="1" applyFont="1" applyBorder="1" applyAlignment="1">
      <alignment vertical="center"/>
    </xf>
    <xf numFmtId="2" fontId="6" fillId="5" borderId="8" xfId="3" applyNumberFormat="1" applyFont="1" applyFill="1" applyBorder="1" applyAlignment="1">
      <alignment horizontal="right" vertical="center"/>
    </xf>
    <xf numFmtId="44" fontId="6" fillId="5" borderId="8" xfId="4" applyNumberFormat="1" applyFont="1" applyFill="1" applyBorder="1" applyAlignment="1">
      <alignment vertical="center"/>
    </xf>
    <xf numFmtId="44" fontId="6" fillId="5" borderId="7" xfId="4" applyNumberFormat="1" applyFont="1" applyFill="1" applyBorder="1" applyAlignment="1">
      <alignment vertical="center"/>
    </xf>
    <xf numFmtId="2" fontId="6" fillId="0" borderId="0" xfId="3" applyNumberFormat="1" applyFont="1" applyBorder="1" applyAlignment="1">
      <alignment horizontal="right" vertical="top"/>
    </xf>
    <xf numFmtId="0" fontId="2" fillId="0" borderId="0" xfId="1" applyAlignment="1">
      <alignment horizontal="left"/>
    </xf>
    <xf numFmtId="0" fontId="6" fillId="3" borderId="19" xfId="3" applyFont="1" applyFill="1" applyBorder="1" applyAlignment="1">
      <alignment horizontal="left" vertical="top"/>
    </xf>
    <xf numFmtId="0" fontId="6" fillId="3" borderId="17" xfId="3" applyFont="1" applyFill="1" applyBorder="1" applyAlignment="1">
      <alignment horizontal="left" vertical="top"/>
    </xf>
    <xf numFmtId="0" fontId="6" fillId="3" borderId="23" xfId="3" applyFont="1" applyFill="1" applyBorder="1" applyAlignment="1">
      <alignment horizontal="centerContinuous" vertical="top"/>
    </xf>
    <xf numFmtId="0" fontId="3" fillId="0" borderId="0" xfId="1" applyFont="1" applyBorder="1"/>
    <xf numFmtId="0" fontId="2" fillId="0" borderId="0" xfId="1" applyBorder="1" applyAlignment="1">
      <alignment horizontal="left"/>
    </xf>
    <xf numFmtId="9" fontId="3" fillId="5" borderId="0" xfId="5" quotePrefix="1" applyFont="1" applyFill="1" applyBorder="1"/>
    <xf numFmtId="44" fontId="3" fillId="5" borderId="0" xfId="3" applyNumberFormat="1" applyFont="1" applyFill="1" applyBorder="1" applyAlignment="1">
      <alignment horizontal="left" vertical="top"/>
    </xf>
    <xf numFmtId="44" fontId="3" fillId="5" borderId="5" xfId="1" applyNumberFormat="1" applyFont="1" applyFill="1" applyBorder="1"/>
    <xf numFmtId="2" fontId="3" fillId="0" borderId="0" xfId="3" applyNumberFormat="1" applyFont="1" applyBorder="1" applyAlignment="1">
      <alignment horizontal="left" vertical="top"/>
    </xf>
    <xf numFmtId="10" fontId="3" fillId="0" borderId="0" xfId="3" applyNumberFormat="1" applyFont="1" applyBorder="1" applyAlignment="1">
      <alignment horizontal="left" vertical="top"/>
    </xf>
    <xf numFmtId="44" fontId="3" fillId="0" borderId="0" xfId="3" applyNumberFormat="1" applyFont="1" applyBorder="1" applyAlignment="1">
      <alignment horizontal="left" vertical="center"/>
    </xf>
    <xf numFmtId="44" fontId="3" fillId="5" borderId="0" xfId="3" applyNumberFormat="1" applyFont="1" applyFill="1" applyBorder="1" applyAlignment="1">
      <alignment horizontal="left" vertical="center"/>
    </xf>
    <xf numFmtId="44" fontId="3" fillId="0" borderId="0" xfId="3" applyNumberFormat="1" applyFont="1" applyBorder="1" applyAlignment="1">
      <alignment horizontal="right" vertical="center"/>
    </xf>
    <xf numFmtId="44" fontId="3" fillId="5" borderId="0" xfId="3" applyNumberFormat="1" applyFont="1" applyFill="1" applyBorder="1" applyAlignment="1">
      <alignment horizontal="right" vertical="center"/>
    </xf>
    <xf numFmtId="44" fontId="3" fillId="0" borderId="0" xfId="4" applyNumberFormat="1" applyFont="1" applyBorder="1" applyAlignment="1">
      <alignment horizontal="left" vertical="center"/>
    </xf>
    <xf numFmtId="44" fontId="3" fillId="5" borderId="0" xfId="4" applyNumberFormat="1" applyFont="1" applyFill="1" applyBorder="1" applyAlignment="1">
      <alignment horizontal="left" vertical="center"/>
    </xf>
    <xf numFmtId="0" fontId="3" fillId="0" borderId="24" xfId="3" applyFont="1" applyBorder="1" applyAlignment="1">
      <alignment horizontal="left" vertical="center"/>
    </xf>
    <xf numFmtId="0" fontId="9" fillId="0" borderId="25" xfId="3" applyFont="1" applyBorder="1" applyAlignment="1">
      <alignment horizontal="left" vertical="center"/>
    </xf>
    <xf numFmtId="0" fontId="3" fillId="0" borderId="25" xfId="3" applyFont="1" applyBorder="1" applyAlignment="1">
      <alignment horizontal="left" vertical="center"/>
    </xf>
    <xf numFmtId="44" fontId="3" fillId="0" borderId="25" xfId="4" applyNumberFormat="1" applyFont="1" applyBorder="1" applyAlignment="1">
      <alignment horizontal="left" vertical="center"/>
    </xf>
    <xf numFmtId="9" fontId="3" fillId="0" borderId="25" xfId="5" applyFont="1" applyBorder="1" applyAlignment="1">
      <alignment horizontal="right" vertical="top"/>
    </xf>
    <xf numFmtId="44" fontId="3" fillId="0" borderId="5" xfId="1" applyNumberFormat="1" applyFont="1" applyBorder="1"/>
    <xf numFmtId="0" fontId="3" fillId="6" borderId="26" xfId="1" applyFont="1" applyFill="1" applyBorder="1" applyAlignment="1">
      <alignment horizontal="center"/>
    </xf>
    <xf numFmtId="0" fontId="3" fillId="6" borderId="27" xfId="1" applyFont="1" applyFill="1" applyBorder="1" applyAlignment="1">
      <alignment horizontal="center"/>
    </xf>
    <xf numFmtId="0" fontId="3" fillId="6" borderId="28" xfId="1" applyFont="1" applyFill="1" applyBorder="1" applyAlignment="1">
      <alignment horizontal="center"/>
    </xf>
    <xf numFmtId="0" fontId="3" fillId="6" borderId="27" xfId="1" applyFont="1" applyFill="1" applyBorder="1" applyAlignment="1">
      <alignment horizontal="center"/>
    </xf>
    <xf numFmtId="9" fontId="3" fillId="0" borderId="29" xfId="5" applyFont="1" applyBorder="1" applyAlignment="1">
      <alignment horizontal="right" vertical="top"/>
    </xf>
    <xf numFmtId="0" fontId="3" fillId="0" borderId="26" xfId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/>
    </xf>
    <xf numFmtId="0" fontId="3" fillId="0" borderId="28" xfId="1" applyFont="1" applyBorder="1" applyAlignment="1">
      <alignment horizontal="center" vertical="center"/>
    </xf>
    <xf numFmtId="44" fontId="3" fillId="0" borderId="28" xfId="6" applyFont="1" applyBorder="1" applyAlignment="1">
      <alignment horizontal="center" vertical="center"/>
    </xf>
    <xf numFmtId="167" fontId="3" fillId="0" borderId="28" xfId="4" applyNumberFormat="1" applyFont="1" applyBorder="1" applyAlignment="1">
      <alignment horizontal="center" vertical="center"/>
    </xf>
    <xf numFmtId="168" fontId="3" fillId="0" borderId="28" xfId="1" applyNumberFormat="1" applyFont="1" applyBorder="1" applyAlignment="1">
      <alignment horizontal="center" vertical="center"/>
    </xf>
    <xf numFmtId="168" fontId="3" fillId="0" borderId="27" xfId="1" applyNumberFormat="1" applyFont="1" applyBorder="1" applyAlignment="1">
      <alignment vertical="center"/>
    </xf>
    <xf numFmtId="164" fontId="6" fillId="0" borderId="30" xfId="3" applyNumberFormat="1" applyFont="1" applyBorder="1" applyAlignment="1">
      <alignment horizontal="right" vertical="center"/>
    </xf>
    <xf numFmtId="44" fontId="6" fillId="0" borderId="31" xfId="1" applyNumberFormat="1" applyFont="1" applyBorder="1" applyAlignment="1">
      <alignment vertical="center"/>
    </xf>
    <xf numFmtId="0" fontId="3" fillId="0" borderId="4" xfId="1" applyFont="1" applyBorder="1"/>
    <xf numFmtId="0" fontId="2" fillId="0" borderId="5" xfId="1" applyBorder="1"/>
    <xf numFmtId="0" fontId="3" fillId="0" borderId="0" xfId="3" applyFont="1" applyBorder="1" applyAlignment="1">
      <alignment horizontal="right" vertical="center"/>
    </xf>
    <xf numFmtId="44" fontId="3" fillId="0" borderId="0" xfId="1" applyNumberFormat="1" applyFont="1" applyBorder="1" applyAlignment="1">
      <alignment vertical="center"/>
    </xf>
    <xf numFmtId="9" fontId="3" fillId="0" borderId="0" xfId="5" applyFont="1" applyBorder="1" applyAlignment="1">
      <alignment horizontal="right" vertical="center"/>
    </xf>
    <xf numFmtId="44" fontId="3" fillId="0" borderId="5" xfId="1" applyNumberFormat="1" applyFont="1" applyBorder="1" applyAlignment="1">
      <alignment vertical="center"/>
    </xf>
    <xf numFmtId="0" fontId="3" fillId="0" borderId="6" xfId="3" applyFont="1" applyBorder="1" applyAlignment="1">
      <alignment horizontal="left" vertical="top"/>
    </xf>
    <xf numFmtId="0" fontId="9" fillId="0" borderId="8" xfId="3" applyFont="1" applyBorder="1" applyAlignment="1">
      <alignment horizontal="left" vertical="top"/>
    </xf>
    <xf numFmtId="0" fontId="2" fillId="0" borderId="8" xfId="1" applyBorder="1" applyAlignment="1">
      <alignment vertical="center"/>
    </xf>
    <xf numFmtId="44" fontId="6" fillId="0" borderId="8" xfId="1" applyNumberFormat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44" fontId="6" fillId="0" borderId="7" xfId="4" applyNumberFormat="1" applyFont="1" applyBorder="1" applyAlignment="1">
      <alignment horizontal="right" vertical="center"/>
    </xf>
    <xf numFmtId="44" fontId="2" fillId="0" borderId="0" xfId="1" applyNumberFormat="1" applyBorder="1" applyAlignment="1">
      <alignment horizontal="left"/>
    </xf>
    <xf numFmtId="0" fontId="6" fillId="3" borderId="17" xfId="3" applyFont="1" applyFill="1" applyBorder="1" applyAlignment="1">
      <alignment horizontal="center" vertical="top"/>
    </xf>
    <xf numFmtId="169" fontId="3" fillId="0" borderId="0" xfId="3" applyNumberFormat="1" applyFont="1" applyBorder="1" applyAlignment="1">
      <alignment horizontal="right" vertical="top"/>
    </xf>
    <xf numFmtId="0" fontId="3" fillId="0" borderId="0" xfId="1" applyFont="1" applyBorder="1" applyAlignment="1">
      <alignment horizontal="center"/>
    </xf>
    <xf numFmtId="44" fontId="3" fillId="0" borderId="0" xfId="3" applyNumberFormat="1" applyFont="1" applyBorder="1" applyAlignment="1">
      <alignment horizontal="right" vertical="top"/>
    </xf>
    <xf numFmtId="0" fontId="6" fillId="0" borderId="5" xfId="1" applyFont="1" applyBorder="1"/>
    <xf numFmtId="0" fontId="2" fillId="0" borderId="0" xfId="1" applyBorder="1"/>
    <xf numFmtId="0" fontId="3" fillId="0" borderId="0" xfId="3" applyFont="1" applyBorder="1" applyAlignment="1">
      <alignment vertical="top"/>
    </xf>
    <xf numFmtId="0" fontId="6" fillId="0" borderId="0" xfId="1" applyFont="1" applyBorder="1"/>
    <xf numFmtId="10" fontId="6" fillId="0" borderId="5" xfId="3" applyNumberFormat="1" applyFont="1" applyBorder="1" applyAlignment="1">
      <alignment horizontal="right" vertical="top"/>
    </xf>
    <xf numFmtId="164" fontId="6" fillId="0" borderId="0" xfId="3" applyNumberFormat="1" applyFont="1" applyBorder="1" applyAlignment="1">
      <alignment horizontal="right" vertical="top"/>
    </xf>
    <xf numFmtId="164" fontId="6" fillId="0" borderId="8" xfId="3" applyNumberFormat="1" applyFont="1" applyBorder="1" applyAlignment="1">
      <alignment horizontal="right" vertical="center"/>
    </xf>
    <xf numFmtId="9" fontId="3" fillId="0" borderId="8" xfId="5" applyFont="1" applyBorder="1" applyAlignment="1">
      <alignment vertical="center"/>
    </xf>
    <xf numFmtId="164" fontId="6" fillId="0" borderId="7" xfId="3" applyNumberFormat="1" applyFont="1" applyBorder="1" applyAlignment="1">
      <alignment horizontal="right" vertical="center"/>
    </xf>
    <xf numFmtId="0" fontId="6" fillId="3" borderId="17" xfId="3" applyFont="1" applyFill="1" applyBorder="1" applyAlignment="1">
      <alignment horizontal="left" vertical="top"/>
    </xf>
    <xf numFmtId="44" fontId="6" fillId="3" borderId="17" xfId="6" applyFont="1" applyFill="1" applyBorder="1" applyAlignment="1">
      <alignment horizontal="left" vertical="top"/>
    </xf>
    <xf numFmtId="44" fontId="5" fillId="3" borderId="17" xfId="6" applyFont="1" applyFill="1" applyBorder="1"/>
    <xf numFmtId="44" fontId="6" fillId="3" borderId="17" xfId="6" applyFont="1" applyFill="1" applyBorder="1"/>
    <xf numFmtId="44" fontId="6" fillId="3" borderId="23" xfId="6" applyFont="1" applyFill="1" applyBorder="1"/>
    <xf numFmtId="0" fontId="6" fillId="0" borderId="0" xfId="3" applyFont="1" applyBorder="1" applyAlignment="1">
      <alignment horizontal="left" vertical="top"/>
    </xf>
    <xf numFmtId="0" fontId="6" fillId="0" borderId="0" xfId="1" applyFont="1"/>
    <xf numFmtId="0" fontId="3" fillId="0" borderId="11" xfId="1" applyFont="1" applyBorder="1"/>
  </cellXfs>
  <cellStyles count="7">
    <cellStyle name="Millares 2" xfId="3"/>
    <cellStyle name="Millares 3" xfId="4"/>
    <cellStyle name="Moneda 2" xfId="6"/>
    <cellStyle name="Normal" xfId="0" builtinId="0"/>
    <cellStyle name="Normal 2" xfId="1"/>
    <cellStyle name="Normal 3" xfId="2"/>
    <cellStyle name="Porcentual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</xdr:row>
      <xdr:rowOff>28575</xdr:rowOff>
    </xdr:from>
    <xdr:to>
      <xdr:col>2</xdr:col>
      <xdr:colOff>1266825</xdr:colOff>
      <xdr:row>5</xdr:row>
      <xdr:rowOff>152400</xdr:rowOff>
    </xdr:to>
    <xdr:pic>
      <xdr:nvPicPr>
        <xdr:cNvPr id="2" name="logoempresa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50" y="66675"/>
          <a:ext cx="207645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ODATA2011R2/Documentos/Costo%20Horari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_Campos Generales"/>
      <sheetName val="N_Campos Especificos"/>
      <sheetName val="Estandar"/>
    </sheetNames>
    <sheetDataSet>
      <sheetData sheetId="0">
        <row r="5">
          <cell r="C5" t="str">
            <v>Neodata, S.A. de C.V.</v>
          </cell>
        </row>
        <row r="16">
          <cell r="C16" t="str">
            <v>JORGE L. DÁVALOS MICELI</v>
          </cell>
        </row>
        <row r="17">
          <cell r="C17" t="str">
            <v>DIRECTOR GENERAL</v>
          </cell>
        </row>
        <row r="20">
          <cell r="C20" t="str">
            <v>Subdirección Región Norte</v>
          </cell>
        </row>
        <row r="21">
          <cell r="C21" t="str">
            <v>Gerencia de Administración y Finanzas, Subgerencia de Recursos Materiales</v>
          </cell>
        </row>
        <row r="31">
          <cell r="C31" t="str">
            <v>2009/0257-0001</v>
          </cell>
        </row>
        <row r="34">
          <cell r="C34" t="str">
            <v>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1234567890</v>
          </cell>
        </row>
        <row r="52">
          <cell r="C52">
            <v>2</v>
          </cell>
        </row>
      </sheetData>
      <sheetData sheetId="1">
        <row r="4">
          <cell r="B4" t="str">
            <v>PRECIO DE ADQUISICION</v>
          </cell>
          <cell r="D4">
            <v>4200</v>
          </cell>
          <cell r="L4" t="str">
            <v>a).- DEPRECIACION.......D =(Vm-Vr)/Ve</v>
          </cell>
          <cell r="N4" t="str">
            <v>($4,200.-$420.)/6,000.00</v>
          </cell>
          <cell r="O4">
            <v>0.63</v>
          </cell>
          <cell r="W4">
            <v>1</v>
          </cell>
          <cell r="X4">
            <v>0</v>
          </cell>
          <cell r="Y4">
            <v>0</v>
          </cell>
          <cell r="AI4">
            <v>0</v>
          </cell>
        </row>
        <row r="5">
          <cell r="B5" t="str">
            <v>PRECIO JUEGO LLANTAS</v>
          </cell>
          <cell r="C5" t="str">
            <v>Pn</v>
          </cell>
          <cell r="D5">
            <v>0</v>
          </cell>
          <cell r="L5" t="str">
            <v>b).- INVERSION…..........lm = (Vm+Vr)*i/2Hea</v>
          </cell>
          <cell r="N5" t="str">
            <v>($4,200.+$420.)x12.0000 %/(2x2000)</v>
          </cell>
          <cell r="O5">
            <v>0.14000000000000001</v>
          </cell>
          <cell r="W5">
            <v>2</v>
          </cell>
          <cell r="AI5">
            <v>0</v>
          </cell>
        </row>
        <row r="6">
          <cell r="D6">
            <v>0</v>
          </cell>
          <cell r="L6" t="str">
            <v>c).- SEGUROS………....Sm = (Vm+Vr)*s/2Hea</v>
          </cell>
          <cell r="N6" t="str">
            <v>($4,200.00+$420.00)x4.00 %/(2x2000)</v>
          </cell>
          <cell r="O6">
            <v>0.05</v>
          </cell>
          <cell r="W6">
            <v>0</v>
          </cell>
        </row>
        <row r="7">
          <cell r="B7" t="str">
            <v>VIDA ECONOMICA DE LLANTAS (Juego)</v>
          </cell>
          <cell r="C7" t="str">
            <v>Vn</v>
          </cell>
          <cell r="D7">
            <v>0</v>
          </cell>
          <cell r="L7" t="str">
            <v>d).- MANTENIMIENTO.....M = Ko*D</v>
          </cell>
          <cell r="O7">
            <v>0.5</v>
          </cell>
          <cell r="W7">
            <v>0</v>
          </cell>
        </row>
        <row r="8">
          <cell r="B8" t="str">
            <v>PRECIO PZAS ESPECIALES</v>
          </cell>
          <cell r="C8" t="str">
            <v>Pe</v>
          </cell>
          <cell r="D8">
            <v>0</v>
          </cell>
          <cell r="I8">
            <v>0.05</v>
          </cell>
          <cell r="J8">
            <v>0</v>
          </cell>
          <cell r="L8" t="str">
            <v>a). COMBUSTIBLE….…..Co=Fc*Pop*Pc</v>
          </cell>
          <cell r="N8" t="str">
            <v>1x0.1072x $4.5</v>
          </cell>
          <cell r="O8">
            <v>0.48</v>
          </cell>
        </row>
        <row r="9">
          <cell r="B9" t="str">
            <v>VIDA ECONOMICA PZAS ESPEC</v>
          </cell>
          <cell r="C9" t="str">
            <v>Va</v>
          </cell>
          <cell r="D9">
            <v>0</v>
          </cell>
          <cell r="L9" t="str">
            <v>c). Lubricante…………....Lb=[(Fa*Pop)+CC/Ca]*Pa</v>
          </cell>
          <cell r="N9" t="str">
            <v>[(0.0075x0.1072)+0/0] x $16.48lt</v>
          </cell>
          <cell r="O9">
            <v>0.01</v>
          </cell>
          <cell r="X9">
            <v>0</v>
          </cell>
          <cell r="AI9">
            <v>0</v>
          </cell>
        </row>
        <row r="10">
          <cell r="B10" t="str">
            <v>VALOR DE LA MAQUINA</v>
          </cell>
          <cell r="C10" t="str">
            <v>Vm</v>
          </cell>
          <cell r="E10">
            <v>4200</v>
          </cell>
          <cell r="L10" t="str">
            <v>d). Llantas………….…....N=Pn/Vn</v>
          </cell>
          <cell r="N10" t="str">
            <v>$.00/0</v>
          </cell>
          <cell r="O10">
            <v>0</v>
          </cell>
        </row>
        <row r="11">
          <cell r="D11">
            <v>80</v>
          </cell>
          <cell r="L11" t="str">
            <v>e). Piezas Especiales…...Ae=Pe/Va</v>
          </cell>
          <cell r="N11" t="str">
            <v>$00/0</v>
          </cell>
          <cell r="O11">
            <v>0</v>
          </cell>
        </row>
        <row r="12">
          <cell r="B12" t="str">
            <v>FACTOR DE OPERACIÓN</v>
          </cell>
          <cell r="C12" t="str">
            <v>Fo</v>
          </cell>
          <cell r="D12">
            <v>1.34E-3</v>
          </cell>
          <cell r="I12">
            <v>1</v>
          </cell>
          <cell r="J12">
            <v>1</v>
          </cell>
          <cell r="L12" t="str">
            <v>b).-Otras Fuentes de Energia</v>
          </cell>
          <cell r="N12" t="str">
            <v>$.00 * 0</v>
          </cell>
          <cell r="O12">
            <v>0</v>
          </cell>
        </row>
        <row r="13">
          <cell r="B13" t="str">
            <v>POTENCIA DE OPERACIÓN</v>
          </cell>
          <cell r="C13" t="str">
            <v>Pop</v>
          </cell>
          <cell r="E13">
            <v>0.1072</v>
          </cell>
        </row>
        <row r="14">
          <cell r="B14" t="str">
            <v>SALARIO REAL DEL OPERADOR</v>
          </cell>
          <cell r="C14" t="str">
            <v>S</v>
          </cell>
        </row>
        <row r="15">
          <cell r="O15">
            <v>0.49</v>
          </cell>
        </row>
        <row r="16">
          <cell r="B16" t="str">
            <v>FACTOR DE RENDIMIENTO</v>
          </cell>
          <cell r="C16" t="str">
            <v>Fr</v>
          </cell>
          <cell r="D16">
            <v>1</v>
          </cell>
        </row>
        <row r="17">
          <cell r="B17" t="str">
            <v>HORAS EFECTIVAS DE TRABAJO POR TURNO</v>
          </cell>
          <cell r="C17" t="str">
            <v>Ht</v>
          </cell>
          <cell r="L17" t="str">
            <v>Po=S/Ht</v>
          </cell>
          <cell r="O17">
            <v>0</v>
          </cell>
          <cell r="P17">
            <v>0</v>
          </cell>
          <cell r="Q17">
            <v>0</v>
          </cell>
        </row>
        <row r="18">
          <cell r="E18" t="str">
            <v>1,2</v>
          </cell>
        </row>
        <row r="19">
          <cell r="B19" t="str">
            <v>COSTO POR SALARIO DE OPERACIÓN</v>
          </cell>
          <cell r="C19" t="str">
            <v>Po</v>
          </cell>
        </row>
        <row r="20">
          <cell r="D20" t="str">
            <v>GASOLINA</v>
          </cell>
        </row>
        <row r="21">
          <cell r="B21" t="str">
            <v>COSTO COMBUSTIBLE</v>
          </cell>
          <cell r="C21" t="str">
            <v>Pc</v>
          </cell>
          <cell r="D21">
            <v>4.5</v>
          </cell>
        </row>
        <row r="23">
          <cell r="B23" t="str">
            <v>COSTO LUBRICANTE</v>
          </cell>
          <cell r="C23" t="str">
            <v>Pa</v>
          </cell>
          <cell r="D23">
            <v>16.48</v>
          </cell>
        </row>
        <row r="25">
          <cell r="B25" t="str">
            <v>COEFICIENTE COMBUSTIBLE</v>
          </cell>
          <cell r="C25" t="str">
            <v>Fc</v>
          </cell>
          <cell r="D25">
            <v>1</v>
          </cell>
        </row>
        <row r="26">
          <cell r="B26" t="str">
            <v>COEFICIENTE LUBRICANTE</v>
          </cell>
          <cell r="C26" t="str">
            <v>Fa</v>
          </cell>
          <cell r="D26">
            <v>7.4999999999999997E-3</v>
          </cell>
        </row>
        <row r="27">
          <cell r="B27" t="str">
            <v>CAPACIDAD DEL CARTER</v>
          </cell>
          <cell r="C27" t="str">
            <v>CC</v>
          </cell>
          <cell r="D27">
            <v>0</v>
          </cell>
        </row>
        <row r="28">
          <cell r="B28" t="str">
            <v>TIEMPO ENTRE CAMBIO DE LUBRICANTE</v>
          </cell>
          <cell r="C28" t="str">
            <v>Ca</v>
          </cell>
          <cell r="D28">
            <v>0</v>
          </cell>
        </row>
        <row r="29">
          <cell r="E29">
            <v>0</v>
          </cell>
        </row>
        <row r="34">
          <cell r="E34">
            <v>3</v>
          </cell>
        </row>
        <row r="35">
          <cell r="B35" t="str">
            <v>HORAS POR AÑO</v>
          </cell>
          <cell r="C35" t="str">
            <v>Hea</v>
          </cell>
          <cell r="D35">
            <v>2000</v>
          </cell>
        </row>
        <row r="36">
          <cell r="B36" t="str">
            <v>VIDA ECONOMICA</v>
          </cell>
          <cell r="C36" t="str">
            <v>Ve</v>
          </cell>
          <cell r="D36">
            <v>6000</v>
          </cell>
        </row>
        <row r="37">
          <cell r="B37" t="str">
            <v xml:space="preserve">VALOR DE RESCATE </v>
          </cell>
          <cell r="C37" t="str">
            <v>Vr</v>
          </cell>
          <cell r="D37">
            <v>0.1</v>
          </cell>
          <cell r="E37">
            <v>420</v>
          </cell>
        </row>
        <row r="38">
          <cell r="B38" t="str">
            <v>TASA DE INTERES ANUAL</v>
          </cell>
          <cell r="C38" t="str">
            <v>i</v>
          </cell>
          <cell r="D38">
            <v>0.12</v>
          </cell>
        </row>
        <row r="39">
          <cell r="B39" t="str">
            <v>PRIMA ANUAL PROMEDIO DE SEGUROS</v>
          </cell>
          <cell r="C39" t="str">
            <v>s</v>
          </cell>
          <cell r="D39">
            <v>0.04</v>
          </cell>
        </row>
        <row r="40">
          <cell r="B40" t="str">
            <v>FACTOR DE MANTENIMIENTO</v>
          </cell>
          <cell r="C40" t="str">
            <v>Ko</v>
          </cell>
          <cell r="D40">
            <v>0.8</v>
          </cell>
        </row>
        <row r="41">
          <cell r="C41" t="str">
            <v>Cetes a 28 dias del 14/sep/2009</v>
          </cell>
        </row>
        <row r="42">
          <cell r="C42" t="str">
            <v>Tasa de Seguros America del 14/sep/2009</v>
          </cell>
        </row>
        <row r="54">
          <cell r="E54">
            <v>1.3200000000000003</v>
          </cell>
        </row>
        <row r="57">
          <cell r="E57">
            <v>1.81</v>
          </cell>
        </row>
        <row r="81">
          <cell r="D81" t="str">
            <v>EQPETRO01</v>
          </cell>
        </row>
        <row r="82">
          <cell r="D82" t="str">
            <v>PETROLIZADORA  DE 8000 LT.  DE 155 HP, MOTOR VAM MOD.6558  BOMBA 756 LPM BARRA 3.66 M SIN CHASIS.</v>
          </cell>
        </row>
        <row r="83">
          <cell r="D83" t="str">
            <v>P-2009-1</v>
          </cell>
        </row>
        <row r="84">
          <cell r="D84" t="str">
            <v>WSQ445757-SDE445</v>
          </cell>
        </row>
        <row r="85">
          <cell r="D85" t="str">
            <v>8000 L</v>
          </cell>
        </row>
        <row r="86">
          <cell r="D86">
            <v>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64"/>
  <sheetViews>
    <sheetView tabSelected="1" workbookViewId="0"/>
  </sheetViews>
  <sheetFormatPr baseColWidth="10" defaultRowHeight="12.75"/>
  <cols>
    <col min="1" max="1" width="0.85546875" style="1" customWidth="1"/>
    <col min="2" max="2" width="13.28515625" style="1" customWidth="1"/>
    <col min="3" max="3" width="21" style="1" customWidth="1"/>
    <col min="4" max="4" width="17.7109375" style="1" customWidth="1"/>
    <col min="5" max="5" width="12.28515625" style="1" customWidth="1"/>
    <col min="6" max="6" width="11" style="1" customWidth="1"/>
    <col min="7" max="7" width="4.85546875" style="1" customWidth="1"/>
    <col min="8" max="8" width="11" style="1" customWidth="1"/>
    <col min="9" max="9" width="6.7109375" style="1" customWidth="1"/>
    <col min="10" max="10" width="10.710937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3.75" customHeight="1" thickBot="1"/>
    <row r="2" spans="2:12" ht="13.5" thickTop="1">
      <c r="B2" s="3"/>
      <c r="C2" s="4"/>
      <c r="D2" s="5"/>
      <c r="E2" s="5"/>
      <c r="F2" s="5"/>
      <c r="G2" s="6"/>
      <c r="H2" s="6"/>
      <c r="I2" s="7"/>
      <c r="J2" s="8"/>
      <c r="K2" s="9"/>
      <c r="L2" s="10"/>
    </row>
    <row r="3" spans="2:12">
      <c r="B3" s="11"/>
      <c r="C3" s="12"/>
      <c r="D3" s="13" t="s">
        <v>0</v>
      </c>
      <c r="E3" s="14"/>
      <c r="F3" s="13"/>
      <c r="G3" s="15"/>
      <c r="H3" s="15"/>
      <c r="I3" s="16" t="s">
        <v>1</v>
      </c>
      <c r="J3" s="17"/>
      <c r="K3" s="9"/>
      <c r="L3" s="10"/>
    </row>
    <row r="4" spans="2:12">
      <c r="B4" s="11"/>
      <c r="C4" s="12"/>
      <c r="D4" s="13" t="s">
        <v>2</v>
      </c>
      <c r="E4" s="13"/>
      <c r="F4" s="13"/>
      <c r="G4" s="15"/>
      <c r="H4" s="15"/>
      <c r="I4" s="18"/>
      <c r="J4" s="19"/>
      <c r="K4" s="9"/>
      <c r="L4" s="10"/>
    </row>
    <row r="5" spans="2:12">
      <c r="B5" s="11"/>
      <c r="C5" s="20"/>
      <c r="D5" s="21"/>
      <c r="E5" s="21"/>
      <c r="F5" s="21"/>
      <c r="G5" s="21"/>
      <c r="H5" s="21"/>
      <c r="I5" s="16" t="s">
        <v>3</v>
      </c>
      <c r="J5" s="22"/>
      <c r="K5" s="9"/>
      <c r="L5" s="10"/>
    </row>
    <row r="6" spans="2:12" ht="13.5" thickBot="1">
      <c r="B6" s="11"/>
      <c r="C6" s="20"/>
      <c r="D6" s="21"/>
      <c r="E6" s="21"/>
      <c r="F6" s="21"/>
      <c r="G6" s="21"/>
      <c r="H6" s="21"/>
      <c r="I6" s="23"/>
      <c r="J6" s="24"/>
      <c r="K6" s="9"/>
      <c r="L6" s="10"/>
    </row>
    <row r="7" spans="2:12" ht="13.5" thickTop="1">
      <c r="B7" s="25"/>
      <c r="C7" s="26"/>
      <c r="D7" s="21"/>
      <c r="E7" s="21"/>
      <c r="F7" s="21"/>
      <c r="G7" s="21"/>
      <c r="H7" s="21"/>
      <c r="I7" s="27"/>
      <c r="J7" s="28"/>
      <c r="K7" s="9"/>
      <c r="L7" s="10"/>
    </row>
    <row r="8" spans="2:12">
      <c r="B8" s="25"/>
      <c r="C8" s="26"/>
      <c r="D8" s="21"/>
      <c r="E8" s="21"/>
      <c r="F8" s="21"/>
      <c r="G8" s="21"/>
      <c r="H8" s="21"/>
      <c r="I8" s="29"/>
      <c r="J8" s="30"/>
      <c r="K8" s="9"/>
      <c r="L8" s="10"/>
    </row>
    <row r="9" spans="2:12">
      <c r="B9" s="25"/>
      <c r="C9" s="26"/>
      <c r="D9" s="21"/>
      <c r="E9" s="21"/>
      <c r="F9" s="21"/>
      <c r="G9" s="21"/>
      <c r="H9" s="21"/>
      <c r="I9" s="29" t="s">
        <v>4</v>
      </c>
      <c r="J9" s="30"/>
      <c r="K9" s="9"/>
      <c r="L9" s="10"/>
    </row>
    <row r="10" spans="2:12" ht="13.5" thickBot="1">
      <c r="B10" s="31"/>
      <c r="C10" s="32"/>
      <c r="D10" s="33"/>
      <c r="E10" s="33"/>
      <c r="F10" s="33"/>
      <c r="G10" s="33"/>
      <c r="H10" s="33"/>
      <c r="I10" s="34"/>
      <c r="J10" s="35"/>
      <c r="K10" s="36"/>
      <c r="L10" s="37"/>
    </row>
    <row r="11" spans="2:12" ht="14.25" thickTop="1" thickBot="1">
      <c r="B11" s="38" t="s">
        <v>5</v>
      </c>
      <c r="C11" s="38"/>
      <c r="D11" s="38"/>
      <c r="E11" s="38"/>
      <c r="F11" s="38"/>
      <c r="G11" s="38"/>
      <c r="H11" s="38"/>
      <c r="I11" s="38"/>
      <c r="J11" s="38"/>
      <c r="K11" s="9"/>
      <c r="L11" s="10"/>
    </row>
    <row r="12" spans="2:12" ht="13.5" thickTop="1">
      <c r="B12" s="39"/>
      <c r="C12" s="40"/>
      <c r="D12" s="41" t="s">
        <v>6</v>
      </c>
      <c r="E12" s="41"/>
      <c r="F12" s="41"/>
      <c r="G12" s="42"/>
      <c r="H12" s="42"/>
      <c r="I12" s="42"/>
      <c r="J12" s="43"/>
      <c r="K12" s="9"/>
      <c r="L12" s="10"/>
    </row>
    <row r="13" spans="2:12">
      <c r="B13" s="44" t="s">
        <v>7</v>
      </c>
      <c r="C13" s="45"/>
      <c r="D13" s="46" t="s">
        <v>8</v>
      </c>
      <c r="E13" s="45"/>
      <c r="F13" s="47"/>
      <c r="G13" s="46" t="s">
        <v>9</v>
      </c>
      <c r="H13" s="48"/>
      <c r="I13" s="49"/>
      <c r="J13" s="50"/>
    </row>
    <row r="14" spans="2:12">
      <c r="B14" s="51"/>
      <c r="C14" s="52"/>
      <c r="D14" s="52"/>
      <c r="E14" s="52"/>
      <c r="F14" s="53"/>
      <c r="G14" s="54" t="s">
        <v>10</v>
      </c>
      <c r="H14" s="55"/>
      <c r="I14" s="56"/>
      <c r="J14" s="57"/>
      <c r="K14" s="58"/>
      <c r="L14" s="59"/>
    </row>
    <row r="15" spans="2:12">
      <c r="B15" s="60"/>
      <c r="C15" s="61"/>
      <c r="D15" s="61"/>
      <c r="E15" s="61"/>
      <c r="F15" s="62"/>
      <c r="G15" s="63" t="s">
        <v>11</v>
      </c>
      <c r="H15" s="64"/>
      <c r="I15" s="56"/>
      <c r="J15" s="57"/>
      <c r="K15" s="58"/>
      <c r="L15" s="59"/>
    </row>
    <row r="16" spans="2:12">
      <c r="B16" s="65"/>
      <c r="C16" s="66" t="s">
        <v>12</v>
      </c>
      <c r="D16" s="67" t="str">
        <f>IndicadorEconomicoReferencia</f>
        <v>Cetes a 28 dias del 14/sep/2009</v>
      </c>
      <c r="E16" s="68"/>
      <c r="F16" s="69"/>
      <c r="G16" s="49"/>
      <c r="H16" s="66" t="s">
        <v>13</v>
      </c>
      <c r="I16" s="70"/>
      <c r="J16" s="50"/>
      <c r="K16" s="71"/>
      <c r="L16" s="72"/>
    </row>
    <row r="17" spans="2:12" ht="13.5" thickBot="1">
      <c r="B17" s="73"/>
      <c r="C17" s="74" t="s">
        <v>14</v>
      </c>
      <c r="D17" s="75" t="str">
        <f>IndicadorEspecificoMercado</f>
        <v>Tasa de Seguros America del 14/sep/2009</v>
      </c>
      <c r="E17" s="76"/>
      <c r="F17" s="77"/>
      <c r="G17" s="78"/>
      <c r="H17" s="74" t="s">
        <v>15</v>
      </c>
      <c r="I17" s="79"/>
      <c r="J17" s="80"/>
      <c r="K17" s="71"/>
      <c r="L17" s="72"/>
    </row>
    <row r="18" spans="2:12" ht="14.25" thickTop="1" thickBot="1">
      <c r="B18" s="81"/>
      <c r="C18" s="82"/>
      <c r="D18" s="83"/>
      <c r="E18" s="84"/>
      <c r="F18" s="85"/>
      <c r="G18" s="81"/>
      <c r="H18" s="82"/>
      <c r="I18" s="86"/>
      <c r="J18" s="81"/>
      <c r="K18" s="71"/>
      <c r="L18" s="72"/>
    </row>
    <row r="19" spans="2:12" ht="13.5" thickTop="1">
      <c r="B19" s="87" t="str">
        <f>'[1]N_Campos Especificos'!B4</f>
        <v>PRECIO DE ADQUISICION</v>
      </c>
      <c r="C19" s="88"/>
      <c r="D19" s="89"/>
      <c r="E19" s="90"/>
      <c r="F19" s="91"/>
      <c r="G19" s="92"/>
      <c r="H19" s="93" t="s">
        <v>16</v>
      </c>
      <c r="I19" s="94"/>
      <c r="J19" s="95"/>
      <c r="L19" s="59"/>
    </row>
    <row r="20" spans="2:12">
      <c r="B20" s="96" t="str">
        <f>'[1]N_Campos Especificos'!B5&amp;" ("&amp;'[1]N_Campos Especificos'!C5 &amp; ")"</f>
        <v>PRECIO JUEGO LLANTAS (Pn)</v>
      </c>
      <c r="C20" s="97"/>
      <c r="D20" s="98"/>
      <c r="E20" s="99"/>
      <c r="F20" s="100"/>
      <c r="G20" s="101"/>
      <c r="H20" s="102" t="str">
        <f>'[1]N_Campos Especificos'!B35 &amp; "  (" &amp;'[1]N_Campos Especificos'!C35&amp; "):"</f>
        <v>HORAS POR AÑO  (Hea):</v>
      </c>
      <c r="I20" s="103"/>
      <c r="J20" s="104" t="s">
        <v>17</v>
      </c>
      <c r="L20" s="59"/>
    </row>
    <row r="21" spans="2:12">
      <c r="B21" s="96" t="s">
        <v>18</v>
      </c>
      <c r="C21" s="97"/>
      <c r="D21" s="98"/>
      <c r="E21" s="105"/>
      <c r="F21" s="100"/>
      <c r="G21" s="101"/>
      <c r="H21" s="102" t="str">
        <f>'[1]N_Campos Especificos'!B36&amp; " (" &amp;'[1]N_Campos Especificos'!C36&amp; "):"</f>
        <v>VIDA ECONOMICA (Ve):</v>
      </c>
      <c r="I21" s="103"/>
      <c r="J21" s="104" t="s">
        <v>17</v>
      </c>
      <c r="L21" s="59"/>
    </row>
    <row r="22" spans="2:12">
      <c r="B22" s="96" t="str">
        <f>'[1]N_Campos Especificos'!B7&amp;" ("&amp;'[1]N_Campos Especificos'!C7 &amp; ")"</f>
        <v>VIDA ECONOMICA DE LLANTAS (Juego) (Vn)</v>
      </c>
      <c r="C22" s="97"/>
      <c r="D22" s="106"/>
      <c r="E22" s="58" t="s">
        <v>19</v>
      </c>
      <c r="F22" s="100"/>
      <c r="G22" s="101"/>
      <c r="H22" s="102" t="str">
        <f>'[1]N_Campos Especificos'!B21&amp; " (" &amp;'[1]N_Campos Especificos'!C21&amp; "):"</f>
        <v>COSTO COMBUSTIBLE (Pc):</v>
      </c>
      <c r="I22" s="103"/>
      <c r="J22" s="107" t="s">
        <v>20</v>
      </c>
      <c r="L22" s="59"/>
    </row>
    <row r="23" spans="2:12">
      <c r="B23" s="96" t="str">
        <f>'[1]N_Campos Especificos'!B8 &amp; " (" &amp;'[1]N_Campos Especificos'!C8 &amp; ")"</f>
        <v>PRECIO PZAS ESPECIALES (Pe)</v>
      </c>
      <c r="C23" s="97"/>
      <c r="D23" s="98"/>
      <c r="E23" s="99"/>
      <c r="F23" s="100"/>
      <c r="G23" s="101"/>
      <c r="H23" s="102" t="str">
        <f>'[1]N_Campos Especificos'!B23&amp; " (" &amp;'[1]N_Campos Especificos'!C23&amp; "):"</f>
        <v>COSTO LUBRICANTE (Pa):</v>
      </c>
      <c r="I23" s="103"/>
      <c r="J23" s="107" t="s">
        <v>20</v>
      </c>
      <c r="L23" s="59"/>
    </row>
    <row r="24" spans="2:12">
      <c r="B24" s="96" t="str">
        <f>'[1]N_Campos Especificos'!B9 &amp; "  (" &amp; '[1]N_Campos Especificos'!C9&amp; ")"</f>
        <v>VIDA ECONOMICA PZAS ESPEC  (Va)</v>
      </c>
      <c r="C24" s="97"/>
      <c r="D24" s="106"/>
      <c r="E24" s="58" t="s">
        <v>19</v>
      </c>
      <c r="F24" s="100"/>
      <c r="G24" s="101"/>
      <c r="H24" s="102" t="s">
        <v>21</v>
      </c>
      <c r="I24" s="103"/>
      <c r="J24" s="104" t="s">
        <v>22</v>
      </c>
      <c r="L24" s="59"/>
    </row>
    <row r="25" spans="2:12">
      <c r="B25" s="96" t="str">
        <f>'[1]N_Campos Especificos'!B10 &amp; "  (" &amp;'[1]N_Campos Especificos'!C10&amp; ")"</f>
        <v>VALOR DE LA MAQUINA  (Vm)</v>
      </c>
      <c r="C25" s="97"/>
      <c r="D25" s="98"/>
      <c r="E25" s="99"/>
      <c r="F25" s="100"/>
      <c r="G25" s="101"/>
      <c r="H25" s="102" t="str">
        <f>'[1]N_Campos Especificos'!B12&amp; " (" &amp;'[1]N_Campos Especificos'!C12&amp; "):"</f>
        <v>FACTOR DE OPERACIÓN (Fo):</v>
      </c>
      <c r="I25" s="103"/>
      <c r="J25" s="108"/>
      <c r="L25" s="59"/>
    </row>
    <row r="26" spans="2:12">
      <c r="B26" s="96" t="str">
        <f>'[1]N_Campos Especificos'!B37 &amp; "  (" &amp;'[1]N_Campos Especificos'!C37&amp; ")"</f>
        <v>VALOR DE RESCATE   (Vr)</v>
      </c>
      <c r="C26" s="97"/>
      <c r="D26" s="109"/>
      <c r="E26" s="98">
        <f>ValorRescateMonto</f>
        <v>420</v>
      </c>
      <c r="F26" s="100"/>
      <c r="G26" s="101"/>
      <c r="H26" s="102" t="str">
        <f>'[1]N_Campos Especificos'!B13 &amp; " (" &amp;'[1]N_Campos Especificos'!C13&amp; "):"</f>
        <v>POTENCIA DE OPERACIÓN (Pop):</v>
      </c>
      <c r="I26" s="103"/>
      <c r="J26" s="104"/>
    </row>
    <row r="27" spans="2:12">
      <c r="B27" s="96" t="str">
        <f>'[1]N_Campos Especificos'!B38 &amp; " (" &amp;'[1]N_Campos Especificos'!C38&amp; ")"</f>
        <v>TASA DE INTERES ANUAL (i)</v>
      </c>
      <c r="C27" s="97"/>
      <c r="D27" s="110"/>
      <c r="E27" s="111"/>
      <c r="F27" s="100"/>
      <c r="G27" s="101"/>
      <c r="H27" s="102" t="str">
        <f>'[1]N_Campos Especificos'!B40&amp; " (" &amp;'[1]N_Campos Especificos'!C40&amp; "):"</f>
        <v>FACTOR DE MANTENIMIENTO (Ko):</v>
      </c>
      <c r="I27" s="103"/>
      <c r="J27" s="104"/>
      <c r="L27" s="59"/>
    </row>
    <row r="28" spans="2:12">
      <c r="B28" s="96" t="str">
        <f>'[1]N_Campos Especificos'!B39 &amp; " (" &amp;'[1]N_Campos Especificos'!C39&amp; ")"</f>
        <v>PRIMA ANUAL PROMEDIO DE SEGUROS (s)</v>
      </c>
      <c r="C28" s="97"/>
      <c r="D28" s="109"/>
      <c r="E28" s="111"/>
      <c r="F28" s="100"/>
      <c r="G28" s="101"/>
      <c r="H28" s="102" t="str">
        <f>'[1]N_Campos Especificos'!B25&amp; " (" &amp;'[1]N_Campos Especificos'!C25&amp; "):"</f>
        <v>COEFICIENTE COMBUSTIBLE (Fc):</v>
      </c>
      <c r="I28" s="103"/>
      <c r="J28" s="104"/>
      <c r="L28" s="59"/>
    </row>
    <row r="29" spans="2:12">
      <c r="B29" s="96" t="str">
        <f>'[1]N_Campos Especificos'!B14 &amp; " (" &amp;'[1]N_Campos Especificos'!C14&amp; ")"</f>
        <v>SALARIO REAL DEL OPERADOR (S)</v>
      </c>
      <c r="C29" s="97"/>
      <c r="D29" s="98"/>
      <c r="E29" s="112"/>
      <c r="F29" s="100"/>
      <c r="G29" s="101"/>
      <c r="H29" s="102" t="str">
        <f>'[1]N_Campos Especificos'!B26 &amp; " (" &amp;'[1]N_Campos Especificos'!C26&amp; "):"</f>
        <v>COEFICIENTE LUBRICANTE (Fa):</v>
      </c>
      <c r="I29" s="103"/>
      <c r="J29" s="104"/>
      <c r="L29" s="59"/>
    </row>
    <row r="30" spans="2:12">
      <c r="B30" s="96" t="str">
        <f>'[1]N_Campos Especificos'!B19&amp; " (" &amp;'[1]N_Campos Especificos'!C19&amp; ")"</f>
        <v>COSTO POR SALARIO DE OPERACIÓN (Po)</v>
      </c>
      <c r="C30" s="97"/>
      <c r="D30" s="98"/>
      <c r="E30" s="112"/>
      <c r="F30" s="100"/>
      <c r="G30" s="101"/>
      <c r="H30" s="102" t="str">
        <f>'[1]N_Campos Especificos'!B27&amp; " ("&amp;'[1]N_Campos Especificos'!C27&amp; "):"</f>
        <v>CAPACIDAD DEL CARTER (CC):</v>
      </c>
      <c r="I30" s="103"/>
      <c r="J30" s="104" t="s">
        <v>23</v>
      </c>
      <c r="L30" s="59"/>
    </row>
    <row r="31" spans="2:12">
      <c r="B31" s="96" t="str">
        <f>'[1]N_Campos Especificos'!B17&amp; " (" &amp;'[1]N_Campos Especificos'!C17&amp; ")"</f>
        <v>HORAS EFECTIVAS DE TRABAJO POR TURNO (Ht)</v>
      </c>
      <c r="C31" s="97"/>
      <c r="D31" s="113"/>
      <c r="E31" s="114" t="s">
        <v>19</v>
      </c>
      <c r="F31" s="100"/>
      <c r="G31" s="101"/>
      <c r="H31" s="102" t="str">
        <f>'[1]N_Campos Especificos'!B16&amp; " (" &amp;'[1]N_Campos Especificos'!C16&amp; "):"</f>
        <v>FACTOR DE RENDIMIENTO (Fr):</v>
      </c>
      <c r="I31" s="103"/>
      <c r="J31" s="104"/>
      <c r="L31" s="59"/>
    </row>
    <row r="32" spans="2:12" ht="13.5" thickBot="1">
      <c r="B32" s="115" t="str">
        <f>'[1]N_Campos Especificos'!B28&amp; " (" &amp;'[1]N_Campos Especificos'!C28&amp; ")"</f>
        <v>TIEMPO ENTRE CAMBIO DE LUBRICANTE (Ca)</v>
      </c>
      <c r="C32" s="116"/>
      <c r="D32" s="117"/>
      <c r="E32" s="118" t="s">
        <v>19</v>
      </c>
      <c r="F32" s="119"/>
      <c r="G32" s="120"/>
      <c r="I32" s="121" t="s">
        <v>24</v>
      </c>
      <c r="J32" s="122">
        <f>ROUND(ConsumoGa,4)</f>
        <v>0</v>
      </c>
      <c r="L32" s="59"/>
    </row>
    <row r="33" spans="2:13" ht="14.25" thickTop="1" thickBot="1">
      <c r="B33" s="123" t="s">
        <v>25</v>
      </c>
      <c r="C33" s="124"/>
      <c r="D33" s="125" t="s">
        <v>26</v>
      </c>
      <c r="E33" s="125"/>
      <c r="F33" s="126" t="s">
        <v>27</v>
      </c>
      <c r="G33" s="126"/>
      <c r="H33" s="126"/>
      <c r="I33" s="126"/>
      <c r="J33" s="127"/>
      <c r="K33" s="128"/>
    </row>
    <row r="34" spans="2:13" ht="6" customHeight="1" thickTop="1">
      <c r="B34" s="129"/>
      <c r="C34" s="130"/>
      <c r="D34" s="130"/>
      <c r="E34" s="130"/>
      <c r="F34" s="130"/>
      <c r="G34" s="131"/>
      <c r="H34" s="132"/>
      <c r="I34" s="131"/>
      <c r="J34" s="133"/>
      <c r="K34" s="128"/>
      <c r="M34" s="134"/>
    </row>
    <row r="35" spans="2:13">
      <c r="B35" s="135" t="str">
        <f>Depreciacion_Formula</f>
        <v>a).- DEPRECIACION.......D =(Vm-Vr)/Ve</v>
      </c>
      <c r="C35" s="59"/>
      <c r="D35" s="58" t="str">
        <f>Depreciacion_Sustitucion</f>
        <v>($4,200.-$420.)/6,000.00</v>
      </c>
      <c r="E35" s="58"/>
      <c r="F35" s="136"/>
      <c r="G35" s="137"/>
      <c r="H35" s="132"/>
      <c r="I35" s="137"/>
      <c r="J35" s="138"/>
      <c r="K35" s="139"/>
      <c r="L35" s="140"/>
      <c r="M35" s="134"/>
    </row>
    <row r="36" spans="2:13">
      <c r="B36" s="141" t="str">
        <f>Inversion_Formula</f>
        <v>b).- INVERSION…..........lm = (Vm+Vr)*i/2Hea</v>
      </c>
      <c r="C36" s="142"/>
      <c r="D36" s="143" t="str">
        <f>Inversion_Sustitucion</f>
        <v>($4,200.+$420.)x12.0000 %/(2x2000)</v>
      </c>
      <c r="E36" s="143"/>
      <c r="F36" s="136"/>
      <c r="G36" s="137"/>
      <c r="H36" s="144"/>
      <c r="I36" s="137"/>
      <c r="J36" s="138"/>
      <c r="K36" s="139"/>
      <c r="L36" s="140"/>
      <c r="M36" s="134"/>
    </row>
    <row r="37" spans="2:13">
      <c r="B37" s="141" t="str">
        <f>Seguros_Formula</f>
        <v>c).- SEGUROS………....Sm = (Vm+Vr)*s/2Hea</v>
      </c>
      <c r="C37" s="142"/>
      <c r="D37" s="143" t="str">
        <f>Seguros_Sustitucion</f>
        <v>($4,200.00+$420.00)x4.00 %/(2x2000)</v>
      </c>
      <c r="E37" s="143"/>
      <c r="F37" s="145"/>
      <c r="G37" s="146"/>
      <c r="H37" s="132"/>
      <c r="I37" s="146"/>
      <c r="J37" s="138"/>
      <c r="K37" s="139"/>
      <c r="L37" s="147"/>
      <c r="M37" s="134"/>
    </row>
    <row r="38" spans="2:13">
      <c r="B38" s="135" t="str">
        <f>Mantenimineto_Formula</f>
        <v>d).- MANTENIMIENTO.....M = Ko*D</v>
      </c>
      <c r="C38" s="59"/>
      <c r="D38" s="58" t="str">
        <f>FactorMantenimiento&amp;" x "&amp;F35</f>
        <v xml:space="preserve">0.8 x </v>
      </c>
      <c r="E38" s="58"/>
      <c r="F38" s="136"/>
      <c r="G38" s="146"/>
      <c r="H38" s="132"/>
      <c r="I38" s="146"/>
      <c r="J38" s="138"/>
      <c r="K38" s="139"/>
      <c r="L38" s="147"/>
      <c r="M38" s="134"/>
    </row>
    <row r="39" spans="2:13" ht="5.25" customHeight="1">
      <c r="B39" s="135"/>
      <c r="C39" s="59"/>
      <c r="D39" s="58"/>
      <c r="E39" s="58"/>
      <c r="F39" s="136"/>
      <c r="G39" s="146"/>
      <c r="H39" s="148"/>
      <c r="I39" s="146"/>
      <c r="J39" s="138"/>
      <c r="K39" s="139"/>
      <c r="L39" s="147"/>
      <c r="M39" s="134"/>
    </row>
    <row r="40" spans="2:13" ht="13.5" thickBot="1">
      <c r="B40" s="149"/>
      <c r="C40" s="150"/>
      <c r="D40" s="151"/>
      <c r="E40" s="152" t="s">
        <v>28</v>
      </c>
      <c r="F40" s="153"/>
      <c r="G40" s="154"/>
      <c r="H40" s="155"/>
      <c r="I40" s="154"/>
      <c r="J40" s="156"/>
      <c r="K40" s="157"/>
      <c r="L40" s="158"/>
    </row>
    <row r="41" spans="2:13" ht="14.25" thickTop="1" thickBot="1">
      <c r="B41" s="159" t="s">
        <v>29</v>
      </c>
      <c r="C41" s="160"/>
      <c r="D41" s="124"/>
      <c r="E41" s="124"/>
      <c r="F41" s="124"/>
      <c r="G41" s="124"/>
      <c r="H41" s="124"/>
      <c r="I41" s="124"/>
      <c r="J41" s="161"/>
      <c r="K41" s="162"/>
      <c r="L41" s="163"/>
    </row>
    <row r="42" spans="2:13" ht="13.5" thickTop="1">
      <c r="B42" s="135" t="str">
        <f>Combustible_Formula</f>
        <v>a). COMBUSTIBLE….…..Co=Fc*Pop*Pc</v>
      </c>
      <c r="C42" s="59"/>
      <c r="D42" s="58" t="str">
        <f>CombustibleSustitucion</f>
        <v>1x0.1072x $4.5</v>
      </c>
      <c r="E42" s="58"/>
      <c r="F42" s="112"/>
      <c r="G42" s="164"/>
      <c r="H42" s="165"/>
      <c r="I42" s="146"/>
      <c r="J42" s="166"/>
      <c r="K42" s="167"/>
      <c r="L42" s="168"/>
      <c r="M42" s="2"/>
    </row>
    <row r="43" spans="2:13">
      <c r="B43" s="141" t="str">
        <f>OtrasFuentes_Formula</f>
        <v>b).-Otras Fuentes de Energia</v>
      </c>
      <c r="C43" s="59"/>
      <c r="D43" s="143" t="str">
        <f>OtrasFuentes_Sustitucion</f>
        <v>$.00 * 0</v>
      </c>
      <c r="E43" s="111"/>
      <c r="F43" s="112"/>
      <c r="G43" s="164"/>
      <c r="H43" s="165"/>
      <c r="I43" s="146"/>
      <c r="J43" s="166"/>
      <c r="K43" s="167"/>
      <c r="L43" s="168"/>
      <c r="M43" s="2"/>
    </row>
    <row r="44" spans="2:13">
      <c r="B44" s="141" t="str">
        <f>Lubricante_Formula</f>
        <v>c). Lubricante…………....Lb=[(Fa*Pop)+CC/Ca]*Pa</v>
      </c>
      <c r="C44" s="142"/>
      <c r="D44" s="143" t="str">
        <f>Lubricante_Sustitucion</f>
        <v>[(0.0075x0.1072)+0/0] x $16.48lt</v>
      </c>
      <c r="E44" s="143"/>
      <c r="F44" s="169"/>
      <c r="G44" s="137"/>
      <c r="H44" s="170"/>
      <c r="I44" s="137"/>
      <c r="J44" s="166"/>
      <c r="K44" s="167"/>
    </row>
    <row r="45" spans="2:13">
      <c r="B45" s="141" t="str">
        <f>Llantas_Formula</f>
        <v>d). Llantas………….…....N=Pn/Vn</v>
      </c>
      <c r="C45" s="142"/>
      <c r="D45" s="143" t="str">
        <f>Llantas_Sustitucion</f>
        <v>$.00/0</v>
      </c>
      <c r="E45" s="143"/>
      <c r="F45" s="171"/>
      <c r="G45" s="146"/>
      <c r="H45" s="172"/>
      <c r="I45" s="146"/>
      <c r="J45" s="166"/>
      <c r="K45" s="167"/>
    </row>
    <row r="46" spans="2:13">
      <c r="B46" s="141" t="str">
        <f>Piezas_Formula</f>
        <v>e). Piezas Especiales…...Ae=Pe/Va</v>
      </c>
      <c r="C46" s="142"/>
      <c r="D46" s="143" t="str">
        <f>Piezas_Sustucion</f>
        <v>$00/0</v>
      </c>
      <c r="E46" s="143"/>
      <c r="F46" s="173"/>
      <c r="G46" s="137"/>
      <c r="H46" s="174"/>
      <c r="I46" s="137"/>
      <c r="J46" s="166"/>
      <c r="K46" s="167"/>
      <c r="L46" s="163"/>
    </row>
    <row r="47" spans="2:13">
      <c r="B47" s="175" t="s">
        <v>30</v>
      </c>
      <c r="C47" s="176"/>
      <c r="D47" s="177"/>
      <c r="E47" s="177"/>
      <c r="F47" s="178"/>
      <c r="G47" s="179"/>
      <c r="H47" s="178"/>
      <c r="I47" s="111"/>
      <c r="J47" s="180"/>
      <c r="K47" s="162"/>
      <c r="L47" s="163"/>
    </row>
    <row r="48" spans="2:13">
      <c r="B48" s="181" t="s">
        <v>31</v>
      </c>
      <c r="C48" s="182"/>
      <c r="D48" s="183" t="s">
        <v>32</v>
      </c>
      <c r="E48" s="183" t="s">
        <v>33</v>
      </c>
      <c r="F48" s="183" t="s">
        <v>34</v>
      </c>
      <c r="G48" s="183" t="s">
        <v>35</v>
      </c>
      <c r="H48" s="184" t="s">
        <v>36</v>
      </c>
      <c r="I48" s="185"/>
      <c r="J48" s="180"/>
      <c r="K48" s="162"/>
      <c r="L48" s="163"/>
    </row>
    <row r="49" spans="2:12">
      <c r="B49" s="186">
        <f xml:space="preserve"> IF(ImprimirCompleta = 1, '[1]N_Campos Especificos'!AC4,  '[1]N_Campos Especificos'!AD4)</f>
        <v>0</v>
      </c>
      <c r="C49" s="187"/>
      <c r="D49" s="188">
        <f>'[1]N_Campos Especificos'!AE4</f>
        <v>0</v>
      </c>
      <c r="E49" s="189">
        <f>'[1]N_Campos Especificos'!AG4</f>
        <v>0</v>
      </c>
      <c r="F49" s="190">
        <f>'[1]N_Campos Especificos'!AF4</f>
        <v>0</v>
      </c>
      <c r="G49" s="191">
        <f>'[1]N_Campos Especificos'!AH4</f>
        <v>0</v>
      </c>
      <c r="H49" s="192">
        <f>'[1]N_Campos Especificos'!AI4</f>
        <v>0</v>
      </c>
      <c r="I49" s="111"/>
      <c r="J49" s="180"/>
      <c r="K49" s="162"/>
      <c r="L49" s="163"/>
    </row>
    <row r="50" spans="2:12">
      <c r="B50" s="186">
        <f xml:space="preserve"> IF(ImprimirCompleta = 1, '[1]N_Campos Especificos'!AC5,  '[1]N_Campos Especificos'!AD5)</f>
        <v>0</v>
      </c>
      <c r="C50" s="187"/>
      <c r="D50" s="188">
        <f>'[1]N_Campos Especificos'!AE5</f>
        <v>0</v>
      </c>
      <c r="E50" s="189">
        <f>'[1]N_Campos Especificos'!AG5</f>
        <v>0</v>
      </c>
      <c r="F50" s="190">
        <f>'[1]N_Campos Especificos'!AF5</f>
        <v>0</v>
      </c>
      <c r="G50" s="191">
        <f>'[1]N_Campos Especificos'!AH5</f>
        <v>0</v>
      </c>
      <c r="H50" s="192">
        <f>'[1]N_Campos Especificos'!AI5</f>
        <v>0</v>
      </c>
      <c r="I50" s="193" t="s">
        <v>37</v>
      </c>
      <c r="J50" s="194">
        <f>TotalOtrosConsumos</f>
        <v>0</v>
      </c>
      <c r="K50" s="162"/>
      <c r="L50" s="163"/>
    </row>
    <row r="51" spans="2:12">
      <c r="B51" s="186">
        <f xml:space="preserve"> IF(ImprimirCompleta = 1, '[1]N_Campos Especificos'!AC6,  '[1]N_Campos Especificos'!AD6)</f>
        <v>0</v>
      </c>
      <c r="C51" s="187"/>
      <c r="D51" s="188">
        <f>'[1]N_Campos Especificos'!AE6</f>
        <v>0</v>
      </c>
      <c r="E51" s="189">
        <f>'[1]N_Campos Especificos'!AG6</f>
        <v>0</v>
      </c>
      <c r="F51" s="190">
        <f>'[1]N_Campos Especificos'!AF6</f>
        <v>0</v>
      </c>
      <c r="G51" s="191">
        <f>'[1]N_Campos Especificos'!AH6</f>
        <v>0</v>
      </c>
      <c r="H51" s="192">
        <f>'[1]N_Campos Especificos'!AI6</f>
        <v>0</v>
      </c>
      <c r="I51" s="111"/>
      <c r="J51" s="180"/>
      <c r="K51" s="162"/>
      <c r="L51" s="163"/>
    </row>
    <row r="52" spans="2:12">
      <c r="B52" s="195"/>
      <c r="C52" s="162"/>
      <c r="D52" s="162"/>
      <c r="J52" s="196"/>
      <c r="K52" s="162"/>
      <c r="L52" s="163"/>
    </row>
    <row r="53" spans="2:12">
      <c r="B53" s="195"/>
      <c r="C53" s="162"/>
      <c r="D53" s="162"/>
      <c r="E53" s="197" t="str">
        <f>"Suma de Otros Consumos"</f>
        <v>Suma de Otros Consumos</v>
      </c>
      <c r="F53" s="198">
        <f>J50</f>
        <v>0</v>
      </c>
      <c r="G53" s="199"/>
      <c r="H53" s="169"/>
      <c r="I53" s="199"/>
      <c r="J53" s="200"/>
      <c r="K53" s="162"/>
      <c r="L53" s="163"/>
    </row>
    <row r="54" spans="2:12">
      <c r="B54" s="195"/>
      <c r="C54" s="162"/>
      <c r="D54" s="162"/>
      <c r="E54" s="197"/>
      <c r="F54" s="198"/>
      <c r="G54" s="199"/>
      <c r="H54" s="169"/>
      <c r="I54" s="199"/>
      <c r="J54" s="200"/>
      <c r="K54" s="162"/>
    </row>
    <row r="55" spans="2:12" ht="13.5" thickBot="1">
      <c r="B55" s="201"/>
      <c r="C55" s="202"/>
      <c r="D55" s="203"/>
      <c r="E55" s="152" t="s">
        <v>38</v>
      </c>
      <c r="F55" s="204"/>
      <c r="G55" s="205"/>
      <c r="H55" s="204"/>
      <c r="I55" s="205"/>
      <c r="J55" s="206"/>
      <c r="K55" s="139"/>
      <c r="L55" s="207"/>
    </row>
    <row r="56" spans="2:12" ht="14.25" thickTop="1" thickBot="1">
      <c r="B56" s="123" t="s">
        <v>39</v>
      </c>
      <c r="C56" s="124" t="s">
        <v>40</v>
      </c>
      <c r="D56" s="124" t="s">
        <v>41</v>
      </c>
      <c r="E56" s="124" t="s">
        <v>42</v>
      </c>
      <c r="F56" s="124" t="s">
        <v>43</v>
      </c>
      <c r="G56" s="124"/>
      <c r="H56" s="208" t="s">
        <v>44</v>
      </c>
      <c r="I56" s="124"/>
      <c r="J56" s="161"/>
      <c r="K56" s="162"/>
      <c r="L56" s="162"/>
    </row>
    <row r="57" spans="2:12" ht="13.5" thickTop="1">
      <c r="B57" s="135">
        <f>'[1]N_Campos Especificos'!S4</f>
        <v>0</v>
      </c>
      <c r="C57" s="58">
        <f>IF(ImprimirCompleta = 1, '[1]N_Campos Especificos'!$T4, '[1]N_Campos Especificos'!$U4)</f>
        <v>0</v>
      </c>
      <c r="D57" s="209">
        <f>'[1]N_Campos Especificos'!W4</f>
        <v>1</v>
      </c>
      <c r="E57" s="210">
        <f>'[1]N_Campos Especificos'!V4</f>
        <v>0</v>
      </c>
      <c r="F57" s="211">
        <f>'[1]N_Campos Especificos'!X4</f>
        <v>0</v>
      </c>
      <c r="G57" s="58"/>
      <c r="H57" s="169">
        <f>'[1]N_Campos Especificos'!Y4</f>
        <v>0</v>
      </c>
      <c r="I57" s="157"/>
      <c r="J57" s="212"/>
      <c r="K57" s="162"/>
      <c r="L57" s="213"/>
    </row>
    <row r="58" spans="2:12">
      <c r="B58" s="135">
        <f>'[1]N_Campos Especificos'!S5</f>
        <v>0</v>
      </c>
      <c r="C58" s="58">
        <f>IF(ImprimirCompleta = 1, '[1]N_Campos Especificos'!$T5, '[1]N_Campos Especificos'!$U5)</f>
        <v>0</v>
      </c>
      <c r="D58" s="209">
        <f>'[1]N_Campos Especificos'!W5</f>
        <v>2</v>
      </c>
      <c r="E58" s="210">
        <f>'[1]N_Campos Especificos'!V5</f>
        <v>0</v>
      </c>
      <c r="F58" s="211">
        <f>'[1]N_Campos Especificos'!X5</f>
        <v>0</v>
      </c>
      <c r="G58" s="214"/>
      <c r="H58" s="169">
        <f>'[1]N_Campos Especificos'!Y5</f>
        <v>0</v>
      </c>
      <c r="I58" s="215"/>
      <c r="J58" s="216"/>
      <c r="K58" s="162"/>
      <c r="L58" s="213"/>
    </row>
    <row r="59" spans="2:12">
      <c r="B59" s="135">
        <f>'[1]N_Campos Especificos'!S6</f>
        <v>0</v>
      </c>
      <c r="C59" s="58">
        <f>IF(ImprimirCompleta = 1, '[1]N_Campos Especificos'!$T6, '[1]N_Campos Especificos'!$U6)</f>
        <v>0</v>
      </c>
      <c r="D59" s="209">
        <f>'[1]N_Campos Especificos'!W6</f>
        <v>0</v>
      </c>
      <c r="E59" s="210">
        <f>'[1]N_Campos Especificos'!V6</f>
        <v>0</v>
      </c>
      <c r="F59" s="211">
        <f>'[1]N_Campos Especificos'!X6</f>
        <v>0</v>
      </c>
      <c r="G59" s="214"/>
      <c r="H59" s="169">
        <f>'[1]N_Campos Especificos'!Y6</f>
        <v>0</v>
      </c>
      <c r="I59" s="193" t="s">
        <v>45</v>
      </c>
      <c r="J59" s="194">
        <f>SalarioRealOperacion</f>
        <v>0</v>
      </c>
      <c r="K59" s="99"/>
      <c r="L59" s="147"/>
    </row>
    <row r="60" spans="2:12">
      <c r="B60" s="135">
        <f>'[1]N_Campos Especificos'!S7</f>
        <v>0</v>
      </c>
      <c r="C60" s="58">
        <f>IF(ImprimirCompleta = 1, '[1]N_Campos Especificos'!$T7, '[1]N_Campos Especificos'!$U7)</f>
        <v>0</v>
      </c>
      <c r="D60" s="209">
        <f>'[1]N_Campos Especificos'!W7</f>
        <v>0</v>
      </c>
      <c r="E60" s="210">
        <f>'[1]N_Campos Especificos'!V7</f>
        <v>0</v>
      </c>
      <c r="F60" s="211">
        <f>'[1]N_Campos Especificos'!X7</f>
        <v>0</v>
      </c>
      <c r="G60" s="214"/>
      <c r="H60" s="169">
        <f>'[1]N_Campos Especificos'!Y7</f>
        <v>0</v>
      </c>
      <c r="I60" s="217"/>
      <c r="J60" s="212"/>
      <c r="K60" s="99"/>
      <c r="L60" s="147"/>
    </row>
    <row r="61" spans="2:12" ht="13.5" thickBot="1">
      <c r="B61" s="149"/>
      <c r="C61" s="150"/>
      <c r="D61" s="151"/>
      <c r="E61" s="152" t="str">
        <f>"Suma de Operación "&amp; Operacion_Formula</f>
        <v>Suma de Operación Po=S/Ht</v>
      </c>
      <c r="F61" s="218">
        <f>CostoOperacionA</f>
        <v>0</v>
      </c>
      <c r="G61" s="219">
        <f>OperacionE_Porcentaje</f>
        <v>1</v>
      </c>
      <c r="H61" s="218">
        <f>CostoOperacionE</f>
        <v>0</v>
      </c>
      <c r="I61" s="219">
        <f>OperacionR_Porcentaje</f>
        <v>1</v>
      </c>
      <c r="J61" s="220">
        <f>CostoOperacionR</f>
        <v>0</v>
      </c>
      <c r="K61" s="217"/>
      <c r="L61" s="213"/>
    </row>
    <row r="62" spans="2:12" ht="14.25" thickTop="1" thickBot="1">
      <c r="B62" s="123" t="s">
        <v>46</v>
      </c>
      <c r="C62" s="221"/>
      <c r="D62" s="221"/>
      <c r="E62" s="222"/>
      <c r="F62" s="223"/>
      <c r="G62" s="224"/>
      <c r="H62" s="224"/>
      <c r="I62" s="224"/>
      <c r="J62" s="225"/>
      <c r="K62" s="226"/>
      <c r="L62" s="226"/>
    </row>
    <row r="63" spans="2:12" ht="13.5" thickTop="1">
      <c r="B63" s="227"/>
      <c r="C63" s="2"/>
      <c r="D63" s="2"/>
      <c r="E63" s="227"/>
      <c r="F63" s="2"/>
      <c r="G63" s="2"/>
      <c r="H63" s="2"/>
      <c r="I63" s="2"/>
      <c r="J63" s="2"/>
    </row>
    <row r="64" spans="2:12">
      <c r="B64" s="228" t="s">
        <v>47</v>
      </c>
      <c r="C64" s="228"/>
      <c r="D64" s="2"/>
      <c r="E64" s="228" t="s">
        <v>48</v>
      </c>
      <c r="F64" s="228"/>
      <c r="G64" s="228"/>
      <c r="H64" s="228"/>
      <c r="I64" s="228"/>
      <c r="J64" s="228"/>
    </row>
  </sheetData>
  <mergeCells count="11">
    <mergeCell ref="B41:C41"/>
    <mergeCell ref="B48:C48"/>
    <mergeCell ref="B49:C49"/>
    <mergeCell ref="B50:C50"/>
    <mergeCell ref="B51:C51"/>
    <mergeCell ref="D5:H10"/>
    <mergeCell ref="B7:C8"/>
    <mergeCell ref="B9:C10"/>
    <mergeCell ref="B11:J11"/>
    <mergeCell ref="D12:F12"/>
    <mergeCell ref="B14:E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Estandar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mruiz</dc:creator>
  <cp:lastModifiedBy>mruiz</cp:lastModifiedBy>
  <dcterms:created xsi:type="dcterms:W3CDTF">2011-02-14T16:16:12Z</dcterms:created>
  <dcterms:modified xsi:type="dcterms:W3CDTF">2011-02-14T16:18:33Z</dcterms:modified>
</cp:coreProperties>
</file>